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wodtke\APPDATA\LOCAL\TEMP\OSTEMP\000BD008\CACHE\02\03\CB\"/>
    </mc:Choice>
  </mc:AlternateContent>
  <xr:revisionPtr revIDLastSave="0" documentId="8_{C080DA6A-12B3-4C68-A8DA-59A236109E1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erechnung Nettokaltmie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2" l="1"/>
  <c r="F117" i="2" l="1"/>
  <c r="F116" i="2"/>
  <c r="G71" i="2" l="1"/>
  <c r="F80" i="2" l="1"/>
  <c r="F16" i="2"/>
  <c r="F110" i="2" s="1"/>
  <c r="F21" i="2"/>
  <c r="F22" i="2"/>
  <c r="F23" i="2"/>
  <c r="F24" i="2"/>
  <c r="F25" i="2"/>
  <c r="F26" i="2"/>
  <c r="F27" i="2"/>
  <c r="F28" i="2"/>
  <c r="G32" i="2" s="1"/>
  <c r="F29" i="2"/>
  <c r="F30" i="2"/>
  <c r="F31" i="2"/>
  <c r="F32" i="2"/>
  <c r="F33" i="2"/>
  <c r="F34" i="2"/>
  <c r="F35" i="2"/>
  <c r="F36" i="2"/>
  <c r="F37" i="2"/>
  <c r="G50" i="2"/>
  <c r="G51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C70" i="2" l="1"/>
  <c r="G75" i="2" s="1"/>
  <c r="C97" i="2"/>
  <c r="G101" i="2" s="1"/>
  <c r="C39" i="2"/>
  <c r="G42" i="2" s="1"/>
  <c r="G74" i="2" l="1"/>
  <c r="G72" i="2"/>
  <c r="G73" i="2"/>
  <c r="G99" i="2"/>
  <c r="G98" i="2"/>
  <c r="G102" i="2"/>
  <c r="G100" i="2"/>
  <c r="G44" i="2"/>
  <c r="G40" i="2"/>
  <c r="G45" i="2"/>
  <c r="G41" i="2"/>
  <c r="G47" i="2"/>
  <c r="G46" i="2"/>
  <c r="G43" i="2"/>
  <c r="G105" i="2" l="1"/>
  <c r="F111" i="2" l="1"/>
  <c r="F112" i="2" s="1"/>
  <c r="F120" i="2" s="1"/>
  <c r="F122" i="2" s="1"/>
</calcChain>
</file>

<file path=xl/sharedStrings.xml><?xml version="1.0" encoding="utf-8"?>
<sst xmlns="http://schemas.openxmlformats.org/spreadsheetml/2006/main" count="209" uniqueCount="163">
  <si>
    <t>Gemeinde Immenstaad am Bodensee</t>
  </si>
  <si>
    <t>BODENSEEKREIS</t>
  </si>
  <si>
    <t>Az.: 880.29</t>
  </si>
  <si>
    <t>Wohnfläche</t>
  </si>
  <si>
    <t>Baujahr</t>
  </si>
  <si>
    <t>Wohnwertmerkmale</t>
  </si>
  <si>
    <t>Einbauküche vom Vermieter gestellt (mind. 2 Einbauelektrogeräte, Spülbecken mit Unterschrank und ausreichend Kücheneinbauschränke vorhanden)</t>
  </si>
  <si>
    <t>Die Wohnung befindet sich im UG/ Souterrain</t>
  </si>
  <si>
    <t>Der Lärmpegel ist sehr hoch (Straßenverkehr, Industrie-, Fluglärm)</t>
  </si>
  <si>
    <t>monatliche Basis-Nettomiete</t>
  </si>
  <si>
    <t>Zuschlag</t>
  </si>
  <si>
    <t>Naturstein, Fliesen/Kacheln, Dielenholz oder Parkett/Kork in mehr als 50% des Wohn-/Schlafbereichs</t>
  </si>
  <si>
    <t>Galerie-Wohnung</t>
  </si>
  <si>
    <t>abschließbarer Müllraum</t>
  </si>
  <si>
    <t>Warmwasserversorgung nur über mehrere Kleinboiler, Untertischgeräte</t>
  </si>
  <si>
    <t>Dämmung der Außenwand</t>
  </si>
  <si>
    <t>Dämmung von Dach / oberster Geschossdecke</t>
  </si>
  <si>
    <t>Dämmung der Kellerdecke</t>
  </si>
  <si>
    <t>Erneuerung des Wärmeerzeugers (Heizkessel, Brenner, Gastherme)</t>
  </si>
  <si>
    <t>Fenstererneuerung mit Wärmeschutz-/Isolierverglasung</t>
  </si>
  <si>
    <t>Erneuerung der Innen- und Wohnungstüren</t>
  </si>
  <si>
    <t>zeitgemäße Erneuerung der Gas-/Wasser-/Strominstallation</t>
  </si>
  <si>
    <t>Ernerung der Fußböden</t>
  </si>
  <si>
    <t>Einbau von (Tritt-) Schallschutz</t>
  </si>
  <si>
    <t>Herstellung von Barrierefreiheit</t>
  </si>
  <si>
    <t>Grundrissverbesserung</t>
  </si>
  <si>
    <t>Entfernung zum Bodensee zwischen 100 und 200 m Luftlinie</t>
  </si>
  <si>
    <t>eingeschränkter Seeblick</t>
  </si>
  <si>
    <t>unverbauter, vollständiger Seeblick, oder</t>
  </si>
  <si>
    <t>freie Bergsicht</t>
  </si>
  <si>
    <t>Hauptwohnräume liegen in Richtung Anliegerstraße/Tempo-30-Straße
(niedriges Verkehrsaufkommen) oder Garten/ Grünanlage/ Park
(kein Verkehr)</t>
  </si>
  <si>
    <t>Die fußläufige Entfernung zur nächsten (Sportboot-) Hafenanlage oder Badestelle beträgt maximal 300 m</t>
  </si>
  <si>
    <t>Entfernung zum Bodensee maximal 100 m Luftlinie, oder</t>
  </si>
  <si>
    <t>Modernisierung von Treppenhaus samt Eingangstür</t>
  </si>
  <si>
    <t>Kategorie 1) Wohnungs-/Gebäudeausstattung</t>
  </si>
  <si>
    <t>1.1</t>
  </si>
  <si>
    <t>Kochnische (oft in Appartements) vorhanden</t>
  </si>
  <si>
    <t>1.2</t>
  </si>
  <si>
    <t>1.3</t>
  </si>
  <si>
    <t>elektrische bzw. hochwertige Rolläden vorhanden</t>
  </si>
  <si>
    <t>1.4</t>
  </si>
  <si>
    <t>1.5</t>
  </si>
  <si>
    <t>3-Scheiben-Wärmeschutzfaktor</t>
  </si>
  <si>
    <t>1.7</t>
  </si>
  <si>
    <t>1.8</t>
  </si>
  <si>
    <t>1.9</t>
  </si>
  <si>
    <t>Aufzug in Gebäude mit weniger als 5 Volletagen vorhanden</t>
  </si>
  <si>
    <t>1.10</t>
  </si>
  <si>
    <t>Stellplatz in abgeschlossener Tiefgarage, zusammen mit der Wohnung 
bereitgestellt, vorhanden</t>
  </si>
  <si>
    <t>1.11</t>
  </si>
  <si>
    <t>keine vom Vermieter gestellte Heizung/Warmwasserversorgung oder
Einzelöfen mit Kohle-, Holz- oder Ölbefeuerung</t>
  </si>
  <si>
    <t>1.12</t>
  </si>
  <si>
    <t>1.13</t>
  </si>
  <si>
    <t>1.14</t>
  </si>
  <si>
    <t>1.15</t>
  </si>
  <si>
    <t>keine Belag (Rohboden) vorhanden</t>
  </si>
  <si>
    <t>1.16</t>
  </si>
  <si>
    <t>mindestens ein Wohnraum, Küche oder Bad ohne installierte Heizung</t>
  </si>
  <si>
    <t>1.17</t>
  </si>
  <si>
    <t>weder Balkon, Loggia noch Terrasse vorhanden</t>
  </si>
  <si>
    <t>Punktsumme Wohnungs-/Gebäudeauststattung:</t>
  </si>
  <si>
    <t>Kategorie 2) Gebäude-/Wohnungstyp</t>
  </si>
  <si>
    <t>2.1</t>
  </si>
  <si>
    <t>Penthouse (freistehendes Wohngebäude auf dem Dach eines mehr-
geschossigen Gebäudes)</t>
  </si>
  <si>
    <t>2.2</t>
  </si>
  <si>
    <t>Kategorie 3) Modernisierungsmaßnahmen seit 2007 in Gebäuden mit Baujahr vor 1995</t>
  </si>
  <si>
    <t>Kategorie 4) Wohnlage</t>
  </si>
  <si>
    <t>4.1a</t>
  </si>
  <si>
    <t>4.1b</t>
  </si>
  <si>
    <t>4.2a</t>
  </si>
  <si>
    <t>4.2b</t>
  </si>
  <si>
    <t>4.3</t>
  </si>
  <si>
    <t>4.4</t>
  </si>
  <si>
    <t>Die Wohnung liegt im Hochpaterre</t>
  </si>
  <si>
    <t>4.5</t>
  </si>
  <si>
    <t>4.6</t>
  </si>
  <si>
    <t>4.7</t>
  </si>
  <si>
    <t>4.8</t>
  </si>
  <si>
    <t>4.9</t>
  </si>
  <si>
    <t>4.10</t>
  </si>
  <si>
    <t>4.11</t>
  </si>
  <si>
    <t>Die Wohnung liegt in einem Gebäude mit ungepflegter Außenfassade</t>
  </si>
  <si>
    <t>4.12</t>
  </si>
  <si>
    <t>4.13</t>
  </si>
  <si>
    <t>4.14</t>
  </si>
  <si>
    <t>Punktsumme Wohnlage:</t>
  </si>
  <si>
    <t xml:space="preserve">  </t>
  </si>
  <si>
    <t>+1</t>
  </si>
  <si>
    <t>-3</t>
  </si>
  <si>
    <t>-2</t>
  </si>
  <si>
    <t>-1</t>
  </si>
  <si>
    <t>Punktwerte zur Ermittlung der Ausstattungsklasse:</t>
  </si>
  <si>
    <t>Punktwert</t>
  </si>
  <si>
    <t>Zu-/ Abschlag</t>
  </si>
  <si>
    <t>+5%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</si>
  <si>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</si>
  <si>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</si>
  <si>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</si>
  <si>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</si>
  <si>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</si>
  <si>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</si>
  <si>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</si>
  <si>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</si>
  <si>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</si>
  <si>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</si>
  <si>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</si>
  <si>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</si>
  <si>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</si>
  <si>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Punktwerte zur Ermittlung des Modernisierungszustandes:</t>
  </si>
  <si>
    <t>+2</t>
  </si>
  <si>
    <t>Punktwerte zur Ermittlung der Wohnlage:</t>
  </si>
  <si>
    <t>+3</t>
  </si>
  <si>
    <t>+4</t>
  </si>
  <si>
    <t>1.6</t>
  </si>
  <si>
    <t>überwiegend Einfachverglasung der Fenster, Kasten-/Doppelfenster, Fenster mit zusätzlichem Vorfenster</t>
  </si>
  <si>
    <t>Die Wohnung liegt in einem Mehrfamilienhaus mit mehr als 10 Wohnungen pro Hauseingang</t>
  </si>
  <si>
    <t>überwiegend seit 2007 nicht modernisierte PVC-/Linoleum-/Teppich-Böden vorhanden</t>
  </si>
  <si>
    <t>Maisonettewohnung in Mehrfamilienhaus (Wohnung über mind. 2 Etagen, interne Treppe)</t>
  </si>
  <si>
    <t>Modernisierung der Sanitäreinrichtung (mindestens Fliesen, Wanne/Duschwanne, Waschbecken)</t>
  </si>
  <si>
    <t>Die Wohnung liegt in einem ruhigen Hinterhaus (ein sich an ein Gebäude nach hinten anschließender Gebäudeteil oder ein hinter einem Haus und dem anschließenden Hof/Garten gelegenes Gebäude)</t>
  </si>
  <si>
    <t>Der Lärmpegel hinsichtlich Straßen-, Bahn-, Flug- und Industrielärm ist insgesamt sehr niedrig</t>
  </si>
  <si>
    <t>Die Wohnung liegt in einem gewerblich genutzten Gebiet (Industrie- bzw. Gewerbebetriebe, Gaststätten, Diskos usw.)</t>
  </si>
  <si>
    <t>Die fußläufige Entfernung zur nächsten Einkaufsmöglichkeit für den täglichen Bedarf (Nahrungsmittel) beträgt mehr als 1.000 m</t>
  </si>
  <si>
    <t>Die fußläufige Entfernung zur nächsten Bushaltestelle beträgt mehr als 1.000 m oder bei der nächsten ÖPNV-Haltestelle beträgt die überwiegende Taktung in der Hauptverkehrszeit zwischen 7 und 18 Uhr mehr als 60 min</t>
  </si>
  <si>
    <t>bis</t>
  </si>
  <si>
    <t>von</t>
  </si>
  <si>
    <t>Lage / Bezeichnung des Objektes:</t>
  </si>
  <si>
    <t>Kassenzeichen</t>
  </si>
  <si>
    <t>Berechnung der Vergleichsmiete anhand der oben festgestellten Wohnwerte</t>
  </si>
  <si>
    <t>ermittelte Vergleichsmiete anhand des gütltigen Miespiegels</t>
  </si>
  <si>
    <t>Zu- / Abschlag aufgrund invidueller Bewertung</t>
  </si>
  <si>
    <t>Jahresnettokaltmiete für die bewertete Liegenschaft</t>
  </si>
  <si>
    <t>Größe der Wohnung  in m²</t>
  </si>
  <si>
    <t>Dieser Einheit  sind Parkplätze / Carports / Garagen bzw. TG-Plätze direkt zugeordnet</t>
  </si>
  <si>
    <t>Parkplatz / Carport - Miete pro Monat - pauschal 20,00 €</t>
  </si>
  <si>
    <t>Miete pro Jahr</t>
  </si>
  <si>
    <t>Garagen / Tiefgaragenstellplatz - Miete pro Monat - pauschal  30 €</t>
  </si>
  <si>
    <t>Bemessungsgrundlage für die Erhebung der Zweitwohnungsteuer</t>
  </si>
  <si>
    <t>gemäß Satzung der Gemeinde Immenstaad am Bodensee vom 11.12.2023</t>
  </si>
  <si>
    <t>Hebesatz von 28 % - jährliche Zweitwohnungsteuer für das o.g. Objekt</t>
  </si>
  <si>
    <r>
      <t>- Erhebung für die Bemessung der Zweitwohnungsteuer -</t>
    </r>
    <r>
      <rPr>
        <b/>
        <u/>
        <sz val="10"/>
        <rFont val="Arial"/>
        <family val="2"/>
      </rPr>
      <t xml:space="preserve"> grün hinterlegte Felder - bitte befüllen -</t>
    </r>
  </si>
  <si>
    <t>Soweit die Eigennutzungsmöglichkeit durch einen Vertrag mit einer Vermietungsagentur oder einem Hotelbetrieb begrenzt ist, so wird dies in der Jahresveranlagung mit dem jeweiligen von Hundert-Satz nach § 4 Abs. 3 ZwStS im Bescheid selbst berücksichtigt.</t>
  </si>
  <si>
    <t>beste Wohnlage                                                                            (Punktsumme &gt;= +6)</t>
  </si>
  <si>
    <t>sehr gute Wohnlage                                                             (Punktsumme = +4 oder +5)</t>
  </si>
  <si>
    <t>gute Wohnlage                                                                    (Punktsumme = +2 oder +3)</t>
  </si>
  <si>
    <t>normale Wohnlage                                                     (Punktsumme zwischen -1 und +1)</t>
  </si>
  <si>
    <t>Wohnanlage mit Nachteilen                                                             (Punktsumme &lt;= -2)</t>
  </si>
  <si>
    <t>weit überdurchschnittliche Wohnungsausstattung                              (Punktsumme&gt;= +5)</t>
  </si>
  <si>
    <t>überdurchnschnittliche Wohnungsausstattung                                    (Punktsumme = +4)</t>
  </si>
  <si>
    <t>gehobene Wohnungsaustattung                                                        (Punktsumme = +3)</t>
  </si>
  <si>
    <t>leicht überdurchnschnittliche Wohnungsausstattung                           (Punktsumme = +2)</t>
  </si>
  <si>
    <t>mittlerer Wohnungsausstattung                                   (Punktsumme zwischen +1 und -1)</t>
  </si>
  <si>
    <t>leicht unterdurchschnittliche Wohnungsausstattung                             (Punktsumme = -2)</t>
  </si>
  <si>
    <t>weit unterdurchschnittliche Wohnungsausstattung                             (Punktsumme &lt;= -5)</t>
  </si>
  <si>
    <t>Anz.</t>
  </si>
  <si>
    <t>Teilmodernisierung Kategorie II                                 (Punktesumme zwischen +5 und +8)</t>
  </si>
  <si>
    <t>Teilmodernisierung Kategorie I                                  (Punktesumme zwischen +2 und +4)</t>
  </si>
  <si>
    <t>Teilmodernisierung Kategorie III                               (Punktesumme zwischen +9 und +12)</t>
  </si>
  <si>
    <t>Teilmodernisierung Kategorie IV                                                    (Punktesumme &gt;=+13)</t>
  </si>
  <si>
    <t>einfache Wohnungsausstattung                                              (Punktsumme = -3 oder -4)</t>
  </si>
  <si>
    <t>zutreffende Wohnwertmerkmale bitte in den grünen Felderrn mit (x) markieren</t>
  </si>
  <si>
    <t>Berechnung der Jahresnettokaltmiete auf der Basis des Mietpreisspiegels 2022</t>
  </si>
  <si>
    <t>Vollsanierung eines Gebäudes mit dem Baujahr bis 1980                              (Gebäude ist vergleichbar mit Neubau zum Zeitpunkt der Modernisierung)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</si>
</sst>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&quot;/m²&quot;"/>
    <numFmt numFmtId="165" formatCode="#,##0\ &quot;m²&quot;"/>
    <numFmt numFmtId="166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65" fontId="7" fillId="5" borderId="0" xfId="1" applyNumberFormat="1" applyAlignment="1" applyProtection="1">
      <alignment horizontal="center"/>
      <protection locked="0"/>
    </xf>
    <xf numFmtId="0" fontId="7" fillId="5" borderId="0" xfId="1" applyAlignment="1" applyProtection="1">
      <alignment horizontal="center" vertical="top" wrapText="1"/>
      <protection locked="0"/>
    </xf>
    <xf numFmtId="0" fontId="7" fillId="5" borderId="5" xfId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quotePrefix="1" applyProtection="1"/>
    <xf numFmtId="164" fontId="9" fillId="7" borderId="0" xfId="3" applyNumberFormat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3" borderId="6" xfId="0" applyFont="1" applyFill="1" applyBorder="1" applyAlignment="1" applyProtection="1">
      <alignment vertical="center"/>
    </xf>
    <xf numFmtId="0" fontId="0" fillId="3" borderId="5" xfId="0" applyFill="1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top" wrapText="1"/>
    </xf>
    <xf numFmtId="0" fontId="9" fillId="7" borderId="5" xfId="3" applyNumberForma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/>
    </xf>
    <xf numFmtId="0" fontId="9" fillId="7" borderId="5" xfId="3" applyNumberForma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1" fillId="0" borderId="5" xfId="0" applyNumberFormat="1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9" fontId="0" fillId="0" borderId="0" xfId="0" applyNumberFormat="1" applyBorder="1" applyAlignment="1" applyProtection="1">
      <alignment horizontal="center"/>
    </xf>
    <xf numFmtId="0" fontId="4" fillId="0" borderId="1" xfId="0" applyFont="1" applyBorder="1" applyAlignment="1" applyProtection="1">
      <alignment wrapText="1"/>
    </xf>
    <xf numFmtId="9" fontId="5" fillId="0" borderId="1" xfId="0" applyNumberFormat="1" applyFont="1" applyBorder="1" applyProtection="1"/>
    <xf numFmtId="0" fontId="0" fillId="0" borderId="1" xfId="0" applyBorder="1" applyAlignment="1" applyProtection="1">
      <alignment horizontal="center"/>
    </xf>
    <xf numFmtId="9" fontId="6" fillId="0" borderId="5" xfId="0" applyNumberFormat="1" applyFont="1" applyBorder="1" applyAlignment="1" applyProtection="1">
      <alignment horizontal="center"/>
    </xf>
    <xf numFmtId="9" fontId="9" fillId="7" borderId="5" xfId="3" applyNumberForma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49" fontId="6" fillId="0" borderId="5" xfId="0" applyNumberFormat="1" applyFont="1" applyBorder="1" applyAlignment="1" applyProtection="1">
      <alignment horizontal="center" vertical="center"/>
    </xf>
    <xf numFmtId="9" fontId="9" fillId="7" borderId="5" xfId="3" applyNumberFormat="1" applyBorder="1" applyAlignment="1" applyProtection="1">
      <alignment horizontal="center" vertical="center"/>
    </xf>
    <xf numFmtId="9" fontId="6" fillId="0" borderId="5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6" fillId="0" borderId="0" xfId="0" applyNumberFormat="1" applyFont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1" fillId="3" borderId="7" xfId="0" applyFont="1" applyFill="1" applyBorder="1" applyAlignment="1" applyProtection="1">
      <alignment vertical="center"/>
    </xf>
    <xf numFmtId="0" fontId="4" fillId="0" borderId="5" xfId="0" applyFont="1" applyBorder="1" applyProtection="1"/>
    <xf numFmtId="0" fontId="9" fillId="7" borderId="5" xfId="3" applyBorder="1" applyAlignment="1" applyProtection="1">
      <alignment horizontal="center"/>
    </xf>
    <xf numFmtId="0" fontId="9" fillId="7" borderId="5" xfId="3" applyBorder="1" applyAlignment="1" applyProtection="1">
      <alignment horizontal="center" vertical="center"/>
    </xf>
    <xf numFmtId="0" fontId="0" fillId="0" borderId="1" xfId="0" applyBorder="1" applyProtection="1"/>
    <xf numFmtId="0" fontId="1" fillId="3" borderId="5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/>
    </xf>
    <xf numFmtId="0" fontId="9" fillId="7" borderId="5" xfId="3" applyBorder="1" applyAlignment="1" applyProtection="1">
      <alignment horizontal="center" vertical="top" wrapText="1"/>
    </xf>
    <xf numFmtId="0" fontId="0" fillId="0" borderId="5" xfId="0" applyBorder="1" applyProtection="1"/>
    <xf numFmtId="0" fontId="0" fillId="0" borderId="5" xfId="0" applyBorder="1" applyAlignment="1" applyProtection="1">
      <alignment wrapText="1"/>
    </xf>
    <xf numFmtId="0" fontId="9" fillId="7" borderId="5" xfId="3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9" fontId="9" fillId="7" borderId="0" xfId="3" applyNumberFormat="1" applyAlignment="1" applyProtection="1">
      <alignment horizontal="center"/>
    </xf>
    <xf numFmtId="0" fontId="7" fillId="5" borderId="5" xfId="1" applyBorder="1" applyAlignment="1" applyProtection="1">
      <alignment horizontal="center" vertical="center" wrapText="1"/>
      <protection locked="0"/>
    </xf>
    <xf numFmtId="9" fontId="7" fillId="5" borderId="5" xfId="1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8" fillId="6" borderId="13" xfId="2" applyBorder="1" applyAlignment="1">
      <alignment horizontal="right" vertical="center" wrapText="1"/>
    </xf>
    <xf numFmtId="0" fontId="8" fillId="6" borderId="17" xfId="2" applyBorder="1" applyAlignment="1">
      <alignment horizontal="center" vertical="center" wrapText="1"/>
    </xf>
    <xf numFmtId="0" fontId="8" fillId="6" borderId="18" xfId="2" applyBorder="1" applyAlignment="1">
      <alignment horizontal="center" vertical="center" wrapText="1"/>
    </xf>
    <xf numFmtId="0" fontId="8" fillId="6" borderId="0" xfId="2" applyBorder="1" applyAlignment="1">
      <alignment horizontal="center" vertical="center" wrapText="1"/>
    </xf>
    <xf numFmtId="0" fontId="1" fillId="8" borderId="0" xfId="0" applyFont="1" applyFill="1" applyProtection="1"/>
    <xf numFmtId="0" fontId="7" fillId="5" borderId="0" xfId="1" applyNumberFormat="1" applyAlignment="1" applyProtection="1">
      <alignment horizontal="left"/>
      <protection locked="0"/>
    </xf>
    <xf numFmtId="0" fontId="7" fillId="0" borderId="0" xfId="1" applyNumberFormat="1" applyFill="1" applyAlignment="1" applyProtection="1">
      <alignment horizontal="left"/>
      <protection locked="0"/>
    </xf>
    <xf numFmtId="2" fontId="10" fillId="0" borderId="19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0" fontId="4" fillId="0" borderId="0" xfId="0" applyFont="1"/>
    <xf numFmtId="9" fontId="4" fillId="0" borderId="0" xfId="0" applyNumberFormat="1" applyFont="1"/>
    <xf numFmtId="166" fontId="9" fillId="7" borderId="5" xfId="3" applyNumberFormat="1" applyBorder="1" applyAlignment="1" applyProtection="1">
      <alignment horizontal="center"/>
    </xf>
    <xf numFmtId="0" fontId="4" fillId="0" borderId="0" xfId="0" quotePrefix="1" applyFont="1" applyProtection="1"/>
    <xf numFmtId="0" fontId="1" fillId="0" borderId="0" xfId="0" applyFont="1" applyProtection="1"/>
    <xf numFmtId="0" fontId="12" fillId="0" borderId="0" xfId="0" applyFont="1" applyAlignment="1">
      <alignment horizontal="left"/>
    </xf>
    <xf numFmtId="0" fontId="4" fillId="0" borderId="0" xfId="0" applyFont="1" applyBorder="1" applyProtection="1"/>
    <xf numFmtId="0" fontId="8" fillId="6" borderId="16" xfId="2" applyBorder="1" applyAlignment="1">
      <alignment horizontal="center" vertical="center" wrapText="1"/>
    </xf>
    <xf numFmtId="1" fontId="8" fillId="6" borderId="19" xfId="2" applyNumberFormat="1" applyBorder="1" applyAlignment="1">
      <alignment horizontal="right" vertical="center" wrapText="1"/>
    </xf>
    <xf numFmtId="0" fontId="0" fillId="9" borderId="5" xfId="0" applyFill="1" applyBorder="1" applyAlignment="1" applyProtection="1">
      <alignment horizontal="center"/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165" fontId="7" fillId="5" borderId="0" xfId="1" applyNumberFormat="1" applyAlignment="1" applyProtection="1">
      <alignment horizontal="right"/>
      <protection locked="0"/>
    </xf>
    <xf numFmtId="0" fontId="8" fillId="6" borderId="13" xfId="2" applyBorder="1" applyAlignment="1">
      <alignment horizontal="center" vertical="center" wrapText="1"/>
    </xf>
    <xf numFmtId="0" fontId="8" fillId="6" borderId="20" xfId="2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4" borderId="5" xfId="0" applyNumberFormat="1" applyFont="1" applyFill="1" applyBorder="1" applyAlignment="1" applyProtection="1">
      <alignment horizontal="center" vertical="top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top" wrapText="1"/>
    </xf>
    <xf numFmtId="0" fontId="4" fillId="0" borderId="5" xfId="0" applyFont="1" applyBorder="1" applyProtection="1"/>
    <xf numFmtId="49" fontId="4" fillId="0" borderId="8" xfId="0" applyNumberFormat="1" applyFont="1" applyBorder="1" applyAlignment="1" applyProtection="1">
      <alignment horizontal="left"/>
    </xf>
    <xf numFmtId="49" fontId="4" fillId="0" borderId="9" xfId="0" applyNumberFormat="1" applyFont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right" vertical="center"/>
    </xf>
    <xf numFmtId="49" fontId="1" fillId="0" borderId="7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top" wrapText="1"/>
    </xf>
    <xf numFmtId="49" fontId="4" fillId="0" borderId="8" xfId="0" applyNumberFormat="1" applyFont="1" applyBorder="1" applyAlignment="1" applyProtection="1"/>
    <xf numFmtId="49" fontId="4" fillId="0" borderId="9" xfId="0" applyNumberFormat="1" applyFont="1" applyBorder="1" applyAlignment="1" applyProtection="1"/>
    <xf numFmtId="49" fontId="4" fillId="0" borderId="10" xfId="0" applyNumberFormat="1" applyFont="1" applyBorder="1" applyAlignment="1" applyProtection="1"/>
    <xf numFmtId="49" fontId="4" fillId="4" borderId="5" xfId="0" applyNumberFormat="1" applyFont="1" applyFill="1" applyBorder="1" applyAlignment="1" applyProtection="1">
      <alignment horizontal="center"/>
    </xf>
    <xf numFmtId="49" fontId="1" fillId="2" borderId="8" xfId="0" applyNumberFormat="1" applyFont="1" applyFill="1" applyBorder="1" applyAlignment="1" applyProtection="1">
      <alignment horizontal="left"/>
    </xf>
    <xf numFmtId="49" fontId="1" fillId="2" borderId="9" xfId="0" applyNumberFormat="1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left" vertical="top" wrapText="1"/>
    </xf>
    <xf numFmtId="0" fontId="7" fillId="5" borderId="8" xfId="1" applyBorder="1" applyAlignment="1" applyProtection="1">
      <alignment horizontal="center" vertical="center"/>
      <protection locked="0"/>
    </xf>
    <xf numFmtId="0" fontId="7" fillId="5" borderId="10" xfId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3" borderId="7" xfId="0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1" fillId="3" borderId="5" xfId="0" applyFont="1" applyFill="1" applyBorder="1" applyAlignment="1" applyProtection="1">
      <alignment horizontal="center" wrapText="1"/>
    </xf>
    <xf numFmtId="49" fontId="0" fillId="4" borderId="5" xfId="0" applyNumberFormat="1" applyFill="1" applyBorder="1" applyAlignment="1" applyProtection="1">
      <alignment horizontal="center" vertical="top" wrapText="1"/>
    </xf>
    <xf numFmtId="49" fontId="0" fillId="4" borderId="5" xfId="0" applyNumberForma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0" fillId="4" borderId="5" xfId="0" applyNumberFormat="1" applyFill="1" applyBorder="1" applyAlignment="1" applyProtection="1">
      <alignment horizontal="center"/>
    </xf>
    <xf numFmtId="0" fontId="4" fillId="0" borderId="0" xfId="0" applyFont="1" applyAlignment="1">
      <alignment horizontal="left" vertical="top" wrapText="1"/>
    </xf>
    <xf numFmtId="0" fontId="8" fillId="6" borderId="14" xfId="2" applyBorder="1" applyAlignment="1">
      <alignment horizontal="center" vertical="center" wrapText="1"/>
    </xf>
    <xf numFmtId="0" fontId="8" fillId="6" borderId="15" xfId="2" applyBorder="1" applyAlignment="1">
      <alignment horizontal="center" vertical="center" wrapText="1"/>
    </xf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38</xdr:row>
      <xdr:rowOff>47624</xdr:rowOff>
    </xdr:from>
    <xdr:to>
      <xdr:col>6</xdr:col>
      <xdr:colOff>495300</xdr:colOff>
      <xdr:row>38</xdr:row>
      <xdr:rowOff>161923</xdr:rowOff>
    </xdr:to>
    <xdr:sp macro="" textlink="">
      <xdr:nvSpPr>
        <xdr:cNvPr id="2" name="Pfeil: nach oben gebo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6162675" y="7439024"/>
          <a:ext cx="400050" cy="114299"/>
        </a:xfrm>
        <a:prstGeom prst="bentUpArrow">
          <a:avLst>
            <a:gd name="adj1" fmla="val 9922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85725</xdr:colOff>
      <xdr:row>69</xdr:row>
      <xdr:rowOff>28575</xdr:rowOff>
    </xdr:from>
    <xdr:to>
      <xdr:col>6</xdr:col>
      <xdr:colOff>485775</xdr:colOff>
      <xdr:row>69</xdr:row>
      <xdr:rowOff>142874</xdr:rowOff>
    </xdr:to>
    <xdr:sp macro="" textlink="">
      <xdr:nvSpPr>
        <xdr:cNvPr id="3" name="Pfeil: nach oben gebo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6153150" y="13354050"/>
          <a:ext cx="400050" cy="114299"/>
        </a:xfrm>
        <a:prstGeom prst="bentUpArrow">
          <a:avLst>
            <a:gd name="adj1" fmla="val 9922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85725</xdr:colOff>
      <xdr:row>96</xdr:row>
      <xdr:rowOff>38100</xdr:rowOff>
    </xdr:from>
    <xdr:to>
      <xdr:col>6</xdr:col>
      <xdr:colOff>485775</xdr:colOff>
      <xdr:row>96</xdr:row>
      <xdr:rowOff>152399</xdr:rowOff>
    </xdr:to>
    <xdr:sp macro="" textlink="">
      <xdr:nvSpPr>
        <xdr:cNvPr id="4" name="Pfeil: nach oben gebo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6153150" y="19754850"/>
          <a:ext cx="400050" cy="114299"/>
        </a:xfrm>
        <a:prstGeom prst="bentUpArrow">
          <a:avLst>
            <a:gd name="adj1" fmla="val 9922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Y129"/>
  <sheetViews>
    <sheetView tabSelected="1" workbookViewId="0">
      <selection activeCell="E71" sqref="E71"/>
    </sheetView>
  </sheetViews>
  <sheetFormatPr baseColWidth="10" defaultRowHeight="12.75" x14ac:dyDescent="0.2"/>
  <cols>
    <col min="1" max="1" width="5.85546875" customWidth="1"/>
    <col min="2" max="2" width="59.5703125" customWidth="1"/>
    <col min="3" max="3" width="4.140625" customWidth="1"/>
    <col min="4" max="4" width="1.7109375" customWidth="1"/>
    <col min="5" max="5" width="5.28515625" customWidth="1"/>
    <col min="6" max="6" width="12.42578125" style="1" customWidth="1"/>
    <col min="7" max="7" width="12" style="1" customWidth="1"/>
    <col min="8" max="8" width="3.7109375" customWidth="1"/>
    <col min="9" max="9" width="6.140625" customWidth="1"/>
    <col min="10" max="10" width="5.5703125" customWidth="1"/>
    <col min="11" max="20" width="8.5703125" customWidth="1"/>
  </cols>
  <sheetData>
    <row r="1" spans="1:25" ht="15.75" thickBot="1" x14ac:dyDescent="0.3">
      <c r="A1" s="70"/>
      <c r="B1" s="68" t="s">
        <v>0</v>
      </c>
      <c r="C1" s="6"/>
      <c r="D1" s="6"/>
      <c r="E1" s="6"/>
      <c r="F1" s="7"/>
      <c r="G1" s="7"/>
      <c r="H1" s="8"/>
      <c r="I1" s="64"/>
      <c r="J1" s="64"/>
      <c r="K1" s="138" t="s">
        <v>4</v>
      </c>
      <c r="L1" s="139"/>
      <c r="M1" s="139"/>
      <c r="N1" s="139"/>
      <c r="O1" s="139"/>
      <c r="P1" s="139"/>
      <c r="Q1" s="139"/>
      <c r="R1" s="139"/>
      <c r="S1" s="139"/>
      <c r="T1" s="139"/>
      <c r="U1" s="6"/>
      <c r="V1" s="6"/>
      <c r="W1" s="6"/>
      <c r="X1" s="6"/>
      <c r="Y1" s="6"/>
    </row>
    <row r="2" spans="1:25" ht="15.75" customHeight="1" x14ac:dyDescent="0.2">
      <c r="A2" s="6"/>
      <c r="B2" s="68" t="s">
        <v>1</v>
      </c>
      <c r="C2" s="6"/>
      <c r="D2" s="6"/>
      <c r="E2" s="6"/>
      <c r="F2" s="7"/>
      <c r="G2" s="7"/>
      <c r="H2" s="6"/>
      <c r="I2" s="85" t="s">
        <v>3</v>
      </c>
      <c r="J2" s="86"/>
      <c r="K2" s="65">
        <v>0</v>
      </c>
      <c r="L2" s="66">
        <v>1919</v>
      </c>
      <c r="M2" s="66">
        <v>1949</v>
      </c>
      <c r="N2" s="66">
        <v>1961</v>
      </c>
      <c r="O2" s="66">
        <v>1970</v>
      </c>
      <c r="P2" s="66">
        <v>1980</v>
      </c>
      <c r="Q2" s="66">
        <v>1987</v>
      </c>
      <c r="R2" s="66">
        <v>1995</v>
      </c>
      <c r="S2" s="66">
        <v>2007</v>
      </c>
      <c r="T2" s="67">
        <v>2017</v>
      </c>
      <c r="U2" s="6"/>
      <c r="V2" s="6"/>
      <c r="W2" s="6"/>
      <c r="X2" s="6"/>
      <c r="Y2" s="6"/>
    </row>
    <row r="3" spans="1:25" ht="15.75" thickBot="1" x14ac:dyDescent="0.25">
      <c r="A3" s="6"/>
      <c r="B3" s="68" t="s">
        <v>2</v>
      </c>
      <c r="C3" s="6"/>
      <c r="D3" s="6"/>
      <c r="E3" s="6"/>
      <c r="F3" s="7"/>
      <c r="G3" s="7"/>
      <c r="H3" s="6"/>
      <c r="I3" s="80" t="s">
        <v>125</v>
      </c>
      <c r="J3" s="80" t="s">
        <v>124</v>
      </c>
      <c r="K3" s="65">
        <v>1918</v>
      </c>
      <c r="L3" s="66">
        <v>1948</v>
      </c>
      <c r="M3" s="66">
        <v>1960</v>
      </c>
      <c r="N3" s="66">
        <v>1969</v>
      </c>
      <c r="O3" s="66">
        <v>1979</v>
      </c>
      <c r="P3" s="66">
        <v>1986</v>
      </c>
      <c r="Q3" s="66">
        <v>1994</v>
      </c>
      <c r="R3" s="66">
        <v>2006</v>
      </c>
      <c r="S3" s="66">
        <v>2016</v>
      </c>
      <c r="T3" s="67">
        <v>2022</v>
      </c>
      <c r="U3" s="6"/>
      <c r="V3" s="6"/>
      <c r="W3" s="6"/>
      <c r="X3" s="6"/>
      <c r="Y3" s="6"/>
    </row>
    <row r="4" spans="1:25" ht="15.75" thickBot="1" x14ac:dyDescent="0.25">
      <c r="A4" s="6"/>
      <c r="B4" s="6"/>
      <c r="C4" s="6"/>
      <c r="D4" s="6"/>
      <c r="E4" s="6"/>
      <c r="F4" s="7"/>
      <c r="G4" s="7"/>
      <c r="H4" s="6"/>
      <c r="I4" s="81">
        <v>0</v>
      </c>
      <c r="J4" s="81">
        <v>39</v>
      </c>
      <c r="K4" s="71">
        <v>10.119999999999999</v>
      </c>
      <c r="L4" s="71">
        <v>9.59</v>
      </c>
      <c r="M4" s="71">
        <v>9.69</v>
      </c>
      <c r="N4" s="71">
        <v>10.01</v>
      </c>
      <c r="O4" s="71">
        <v>10.33</v>
      </c>
      <c r="P4" s="71">
        <v>10.87</v>
      </c>
      <c r="Q4" s="71">
        <v>11.4</v>
      </c>
      <c r="R4" s="71">
        <v>12.25</v>
      </c>
      <c r="S4" s="71">
        <v>13.32</v>
      </c>
      <c r="T4" s="72">
        <v>13.96</v>
      </c>
      <c r="U4" s="6"/>
      <c r="V4" s="6"/>
      <c r="W4" s="6"/>
      <c r="X4" s="6"/>
      <c r="Y4" s="6"/>
    </row>
    <row r="5" spans="1:25" ht="16.5" thickBot="1" x14ac:dyDescent="0.3">
      <c r="A5" s="6"/>
      <c r="B5" s="9" t="s">
        <v>161</v>
      </c>
      <c r="C5" s="10"/>
      <c r="D5" s="6"/>
      <c r="E5" s="6"/>
      <c r="F5" s="7"/>
      <c r="G5" s="7"/>
      <c r="H5" s="6"/>
      <c r="I5" s="81">
        <v>40</v>
      </c>
      <c r="J5" s="81">
        <v>44</v>
      </c>
      <c r="K5" s="71">
        <v>9.3800000000000008</v>
      </c>
      <c r="L5" s="71">
        <v>8.84</v>
      </c>
      <c r="M5" s="71">
        <v>8.9499999999999993</v>
      </c>
      <c r="N5" s="71">
        <v>9.27</v>
      </c>
      <c r="O5" s="71">
        <v>9.59</v>
      </c>
      <c r="P5" s="71">
        <v>10.01</v>
      </c>
      <c r="Q5" s="71">
        <v>10.55</v>
      </c>
      <c r="R5" s="71">
        <v>11.29</v>
      </c>
      <c r="S5" s="71">
        <v>12.25</v>
      </c>
      <c r="T5" s="72">
        <v>12.78</v>
      </c>
      <c r="U5" s="6"/>
      <c r="V5" s="6"/>
      <c r="W5" s="6"/>
      <c r="X5" s="6"/>
      <c r="Y5" s="6"/>
    </row>
    <row r="6" spans="1:25" ht="15.75" thickBot="1" x14ac:dyDescent="0.3">
      <c r="A6" s="6"/>
      <c r="B6" s="76" t="s">
        <v>140</v>
      </c>
      <c r="C6" s="9"/>
      <c r="D6" s="6"/>
      <c r="E6" s="6"/>
      <c r="F6" s="7"/>
      <c r="G6" s="7"/>
      <c r="H6" s="6"/>
      <c r="I6" s="81">
        <v>45</v>
      </c>
      <c r="J6" s="81">
        <v>49</v>
      </c>
      <c r="K6" s="71">
        <v>8.9499999999999993</v>
      </c>
      <c r="L6" s="71">
        <v>8.42</v>
      </c>
      <c r="M6" s="71">
        <v>8.52</v>
      </c>
      <c r="N6" s="71">
        <v>8.84</v>
      </c>
      <c r="O6" s="71">
        <v>9.16</v>
      </c>
      <c r="P6" s="71">
        <v>9.59</v>
      </c>
      <c r="Q6" s="71">
        <v>10.01</v>
      </c>
      <c r="R6" s="71">
        <v>10.76</v>
      </c>
      <c r="S6" s="71">
        <v>11.72</v>
      </c>
      <c r="T6" s="72">
        <v>12.25</v>
      </c>
      <c r="U6" s="6"/>
      <c r="V6" s="6"/>
      <c r="W6" s="6"/>
      <c r="X6" s="6"/>
      <c r="Y6" s="6"/>
    </row>
    <row r="7" spans="1:25" ht="15.75" thickBot="1" x14ac:dyDescent="0.3">
      <c r="A7" s="6"/>
      <c r="B7" s="11" t="s">
        <v>126</v>
      </c>
      <c r="C7" s="9"/>
      <c r="D7" s="6"/>
      <c r="E7" s="6"/>
      <c r="F7" s="7"/>
      <c r="G7" s="7"/>
      <c r="H7" s="6"/>
      <c r="I7" s="81">
        <v>50</v>
      </c>
      <c r="J7" s="81">
        <v>54</v>
      </c>
      <c r="K7" s="71">
        <v>8.6300000000000008</v>
      </c>
      <c r="L7" s="71">
        <v>8.1</v>
      </c>
      <c r="M7" s="71">
        <v>8.1999999999999993</v>
      </c>
      <c r="N7" s="71">
        <v>8.52</v>
      </c>
      <c r="O7" s="71">
        <v>8.84</v>
      </c>
      <c r="P7" s="71">
        <v>9.27</v>
      </c>
      <c r="Q7" s="71">
        <v>9.69</v>
      </c>
      <c r="R7" s="71">
        <v>10.33</v>
      </c>
      <c r="S7" s="71">
        <v>11.29</v>
      </c>
      <c r="T7" s="72">
        <v>11.83</v>
      </c>
      <c r="U7" s="6"/>
      <c r="V7" s="6"/>
      <c r="W7" s="6"/>
      <c r="X7" s="6"/>
      <c r="Y7" s="6"/>
    </row>
    <row r="8" spans="1:25" ht="15.75" thickBot="1" x14ac:dyDescent="0.3">
      <c r="A8" s="6"/>
      <c r="B8" s="69"/>
      <c r="C8" s="9"/>
      <c r="D8" s="6"/>
      <c r="E8" s="6"/>
      <c r="F8" s="7"/>
      <c r="G8" s="7"/>
      <c r="H8" s="6"/>
      <c r="I8" s="81">
        <v>55</v>
      </c>
      <c r="J8" s="81">
        <v>59</v>
      </c>
      <c r="K8" s="71">
        <v>8.31</v>
      </c>
      <c r="L8" s="71">
        <v>7.88</v>
      </c>
      <c r="M8" s="71">
        <v>7.99</v>
      </c>
      <c r="N8" s="71">
        <v>8.1999999999999993</v>
      </c>
      <c r="O8" s="71">
        <v>8.52</v>
      </c>
      <c r="P8" s="71">
        <v>8.9499999999999993</v>
      </c>
      <c r="Q8" s="71">
        <v>9.3800000000000008</v>
      </c>
      <c r="R8" s="71">
        <v>10.01</v>
      </c>
      <c r="S8" s="71">
        <v>10.87</v>
      </c>
      <c r="T8" s="72">
        <v>11.4</v>
      </c>
      <c r="U8" s="6"/>
      <c r="V8" s="6"/>
      <c r="W8" s="6"/>
      <c r="X8" s="6"/>
      <c r="Y8" s="6"/>
    </row>
    <row r="9" spans="1:25" ht="15.75" thickBot="1" x14ac:dyDescent="0.3">
      <c r="A9" s="6"/>
      <c r="B9" t="s">
        <v>127</v>
      </c>
      <c r="C9" s="6"/>
      <c r="D9" s="84"/>
      <c r="E9" s="84"/>
      <c r="F9" s="84"/>
      <c r="G9" s="7"/>
      <c r="H9" s="6"/>
      <c r="I9" s="81">
        <v>60</v>
      </c>
      <c r="J9" s="81">
        <v>69</v>
      </c>
      <c r="K9" s="71">
        <v>7.99</v>
      </c>
      <c r="L9" s="71">
        <v>7.56</v>
      </c>
      <c r="M9" s="71">
        <v>7.56</v>
      </c>
      <c r="N9" s="71">
        <v>7.88</v>
      </c>
      <c r="O9" s="71">
        <v>8.1999999999999993</v>
      </c>
      <c r="P9" s="71">
        <v>8.52</v>
      </c>
      <c r="Q9" s="71">
        <v>8.9499999999999993</v>
      </c>
      <c r="R9" s="71">
        <v>9.59</v>
      </c>
      <c r="S9" s="71">
        <v>10.44</v>
      </c>
      <c r="T9" s="72">
        <v>10.97</v>
      </c>
      <c r="U9" s="6"/>
      <c r="V9" s="6"/>
      <c r="W9" s="6"/>
      <c r="X9" s="6"/>
      <c r="Y9" s="6"/>
    </row>
    <row r="10" spans="1:25" ht="15.75" thickBot="1" x14ac:dyDescent="0.25">
      <c r="A10" s="6"/>
      <c r="B10" s="11"/>
      <c r="C10" s="6"/>
      <c r="D10" s="6"/>
      <c r="E10" s="6"/>
      <c r="F10" s="7"/>
      <c r="G10" s="7"/>
      <c r="H10" s="6"/>
      <c r="I10" s="81">
        <v>70</v>
      </c>
      <c r="J10" s="81">
        <v>79</v>
      </c>
      <c r="K10" s="71">
        <v>7.67</v>
      </c>
      <c r="L10" s="71">
        <v>7.24</v>
      </c>
      <c r="M10" s="71">
        <v>7.24</v>
      </c>
      <c r="N10" s="71">
        <v>7.56</v>
      </c>
      <c r="O10" s="71">
        <v>7.78</v>
      </c>
      <c r="P10" s="71">
        <v>8.1999999999999993</v>
      </c>
      <c r="Q10" s="71">
        <v>8.6300000000000008</v>
      </c>
      <c r="R10" s="71">
        <v>9.16</v>
      </c>
      <c r="S10" s="71">
        <v>10.01</v>
      </c>
      <c r="T10" s="72">
        <v>10.44</v>
      </c>
      <c r="U10" s="6"/>
      <c r="V10" s="6"/>
      <c r="W10" s="6"/>
      <c r="X10" s="6"/>
      <c r="Y10" s="6"/>
    </row>
    <row r="11" spans="1:25" ht="15.75" thickBot="1" x14ac:dyDescent="0.3">
      <c r="A11" s="6"/>
      <c r="B11" s="6" t="s">
        <v>3</v>
      </c>
      <c r="C11" s="6"/>
      <c r="D11" s="6"/>
      <c r="E11" s="6"/>
      <c r="F11" s="3"/>
      <c r="G11" s="7"/>
      <c r="H11" s="6"/>
      <c r="I11" s="81">
        <v>80</v>
      </c>
      <c r="J11" s="81">
        <v>89</v>
      </c>
      <c r="K11" s="71">
        <v>7.35</v>
      </c>
      <c r="L11" s="71">
        <v>6.92</v>
      </c>
      <c r="M11" s="71">
        <v>7.03</v>
      </c>
      <c r="N11" s="71">
        <v>7.24</v>
      </c>
      <c r="O11" s="71">
        <v>7.56</v>
      </c>
      <c r="P11" s="71">
        <v>7.88</v>
      </c>
      <c r="Q11" s="71">
        <v>8.31</v>
      </c>
      <c r="R11" s="71">
        <v>8.84</v>
      </c>
      <c r="S11" s="71">
        <v>9.59</v>
      </c>
      <c r="T11" s="72">
        <v>10.119999999999999</v>
      </c>
      <c r="U11" s="6"/>
      <c r="V11" s="6"/>
      <c r="W11" s="6"/>
      <c r="X11" s="6"/>
      <c r="Y11" s="6"/>
    </row>
    <row r="12" spans="1:25" ht="15.75" thickBot="1" x14ac:dyDescent="0.25">
      <c r="A12" s="6"/>
      <c r="B12" s="6" t="s">
        <v>4</v>
      </c>
      <c r="C12" s="6"/>
      <c r="D12" s="6"/>
      <c r="E12" s="6"/>
      <c r="F12" s="4"/>
      <c r="G12" s="63"/>
      <c r="H12" s="6"/>
      <c r="I12" s="81">
        <v>90</v>
      </c>
      <c r="J12" s="81">
        <v>110</v>
      </c>
      <c r="K12" s="71">
        <v>7.14</v>
      </c>
      <c r="L12" s="71">
        <v>6.71</v>
      </c>
      <c r="M12" s="71">
        <v>6.71</v>
      </c>
      <c r="N12" s="71">
        <v>6.92</v>
      </c>
      <c r="O12" s="71">
        <v>7.24</v>
      </c>
      <c r="P12" s="71">
        <v>7.56</v>
      </c>
      <c r="Q12" s="71">
        <v>7.99</v>
      </c>
      <c r="R12" s="71">
        <v>8.52</v>
      </c>
      <c r="S12" s="71">
        <v>9.27</v>
      </c>
      <c r="T12" s="72">
        <v>9.69</v>
      </c>
      <c r="U12" s="6"/>
      <c r="V12" s="6"/>
      <c r="W12" s="6"/>
      <c r="X12" s="6"/>
      <c r="Y12" s="6"/>
    </row>
    <row r="13" spans="1:25" x14ac:dyDescent="0.2">
      <c r="A13" s="6"/>
      <c r="B13" s="6"/>
      <c r="C13" s="6"/>
      <c r="D13" s="6"/>
      <c r="E13" s="6"/>
      <c r="F13" s="7"/>
      <c r="G13" s="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">
      <c r="A14" s="6"/>
      <c r="B14" s="6" t="s">
        <v>160</v>
      </c>
      <c r="C14" s="6"/>
      <c r="D14" s="6"/>
      <c r="E14" s="6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">
      <c r="A15" s="6"/>
      <c r="B15" s="6"/>
      <c r="C15" s="6"/>
      <c r="D15" s="6"/>
      <c r="E15" s="6"/>
      <c r="F15" s="7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 x14ac:dyDescent="0.25">
      <c r="A16" s="6"/>
      <c r="B16" s="6" t="s">
        <v>9</v>
      </c>
      <c r="C16" s="6"/>
      <c r="D16" s="6"/>
      <c r="E16" s="6"/>
      <c r="F16" s="12">
        <f>INDEX(K4:T12,MATCH(F11,I4:I12,1),MATCH(F12,K2:T2,1))</f>
        <v>10.119999999999999</v>
      </c>
      <c r="G16" s="7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">
      <c r="A17" s="6"/>
      <c r="B17" s="6"/>
      <c r="C17" s="6"/>
      <c r="D17" s="6"/>
      <c r="E17" s="6"/>
      <c r="F17" s="7"/>
      <c r="G17" s="7"/>
      <c r="H17" s="6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 x14ac:dyDescent="0.25">
      <c r="A18" s="6"/>
      <c r="B18" s="13" t="s">
        <v>5</v>
      </c>
      <c r="C18" s="90" t="s">
        <v>93</v>
      </c>
      <c r="D18" s="91"/>
      <c r="E18" s="91"/>
      <c r="F18" s="92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">
      <c r="A19" s="6"/>
      <c r="B19" s="93" t="s">
        <v>34</v>
      </c>
      <c r="C19" s="94"/>
      <c r="D19" s="94"/>
      <c r="E19" s="94"/>
      <c r="F19" s="95"/>
      <c r="G19" s="1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5.5" customHeight="1" x14ac:dyDescent="0.2">
      <c r="A20" s="6"/>
      <c r="B20" s="16" t="s">
        <v>91</v>
      </c>
      <c r="C20" s="96" t="s">
        <v>92</v>
      </c>
      <c r="D20" s="97"/>
      <c r="E20" s="17"/>
      <c r="F20" s="18"/>
      <c r="G20" s="19"/>
      <c r="H20" s="6"/>
      <c r="U20" s="6"/>
      <c r="V20" s="6"/>
      <c r="W20" s="6"/>
      <c r="X20" s="6"/>
      <c r="Y20" s="6"/>
    </row>
    <row r="21" spans="1:25" ht="39" customHeight="1" x14ac:dyDescent="0.2">
      <c r="A21" s="20" t="s">
        <v>35</v>
      </c>
      <c r="B21" s="21" t="s">
        <v>6</v>
      </c>
      <c r="C21" s="98" t="s">
        <v>87</v>
      </c>
      <c r="D21" s="98"/>
      <c r="E21" s="5"/>
      <c r="F21" s="22" t="str">
        <f t="shared" ref="F21:F30" si="0">IF(E21="","",1)</f>
        <v/>
      </c>
      <c r="G21" s="19"/>
      <c r="H21" s="6"/>
      <c r="U21" s="6"/>
      <c r="V21" s="6"/>
      <c r="W21" s="6"/>
      <c r="X21" s="6"/>
      <c r="Y21" s="6"/>
    </row>
    <row r="22" spans="1:25" ht="15" x14ac:dyDescent="0.25">
      <c r="A22" s="23" t="s">
        <v>37</v>
      </c>
      <c r="B22" s="24" t="s">
        <v>36</v>
      </c>
      <c r="C22" s="89" t="s">
        <v>87</v>
      </c>
      <c r="D22" s="89"/>
      <c r="E22" s="5"/>
      <c r="F22" s="25" t="str">
        <f t="shared" si="0"/>
        <v/>
      </c>
      <c r="G22" s="19"/>
      <c r="H22" s="6"/>
      <c r="U22" s="6"/>
      <c r="V22" s="6"/>
      <c r="W22" s="6"/>
      <c r="X22" s="6"/>
      <c r="Y22" s="6"/>
    </row>
    <row r="23" spans="1:25" ht="15" x14ac:dyDescent="0.25">
      <c r="A23" s="23" t="s">
        <v>38</v>
      </c>
      <c r="B23" s="24" t="s">
        <v>39</v>
      </c>
      <c r="C23" s="89" t="s">
        <v>87</v>
      </c>
      <c r="D23" s="89"/>
      <c r="E23" s="5"/>
      <c r="F23" s="25" t="str">
        <f t="shared" si="0"/>
        <v/>
      </c>
      <c r="G23" s="19"/>
      <c r="H23" s="6"/>
      <c r="U23" s="6"/>
      <c r="V23" s="6"/>
      <c r="W23" s="6"/>
      <c r="X23" s="6"/>
      <c r="Y23" s="6"/>
    </row>
    <row r="24" spans="1:25" ht="25.5" x14ac:dyDescent="0.2">
      <c r="A24" s="26" t="s">
        <v>40</v>
      </c>
      <c r="B24" s="27" t="s">
        <v>117</v>
      </c>
      <c r="C24" s="98" t="s">
        <v>87</v>
      </c>
      <c r="D24" s="98"/>
      <c r="E24" s="5"/>
      <c r="F24" s="22" t="str">
        <f t="shared" si="0"/>
        <v/>
      </c>
      <c r="G24" s="19"/>
      <c r="H24" s="6"/>
      <c r="U24" s="6"/>
      <c r="V24" s="6"/>
      <c r="W24" s="6"/>
      <c r="X24" s="6"/>
      <c r="Y24" s="6"/>
    </row>
    <row r="25" spans="1:25" ht="15" x14ac:dyDescent="0.25">
      <c r="A25" s="23" t="s">
        <v>41</v>
      </c>
      <c r="B25" s="24" t="s">
        <v>42</v>
      </c>
      <c r="C25" s="89" t="s">
        <v>87</v>
      </c>
      <c r="D25" s="89"/>
      <c r="E25" s="5"/>
      <c r="F25" s="25" t="str">
        <f t="shared" si="0"/>
        <v/>
      </c>
      <c r="G25" s="19"/>
      <c r="H25" s="6"/>
      <c r="U25" s="6"/>
      <c r="V25" s="6"/>
      <c r="W25" s="6"/>
      <c r="X25" s="6"/>
      <c r="Y25" s="6"/>
    </row>
    <row r="26" spans="1:25" ht="25.5" x14ac:dyDescent="0.2">
      <c r="A26" s="26" t="s">
        <v>113</v>
      </c>
      <c r="B26" s="21" t="s">
        <v>11</v>
      </c>
      <c r="C26" s="98" t="s">
        <v>87</v>
      </c>
      <c r="D26" s="98"/>
      <c r="E26" s="5"/>
      <c r="F26" s="22" t="str">
        <f t="shared" si="0"/>
        <v/>
      </c>
      <c r="G26" s="19"/>
      <c r="H26" s="6"/>
      <c r="U26" s="6"/>
      <c r="V26" s="6"/>
      <c r="W26" s="6"/>
      <c r="X26" s="6"/>
      <c r="Y26" s="6"/>
    </row>
    <row r="27" spans="1:25" ht="15" x14ac:dyDescent="0.25">
      <c r="A27" s="23" t="s">
        <v>43</v>
      </c>
      <c r="B27" s="24" t="s">
        <v>12</v>
      </c>
      <c r="C27" s="89" t="s">
        <v>87</v>
      </c>
      <c r="D27" s="89"/>
      <c r="E27" s="5"/>
      <c r="F27" s="25" t="str">
        <f t="shared" si="0"/>
        <v/>
      </c>
      <c r="G27" s="19"/>
      <c r="H27" s="6"/>
      <c r="U27" s="6"/>
      <c r="V27" s="6"/>
      <c r="W27" s="6"/>
      <c r="X27" s="6"/>
      <c r="Y27" s="6"/>
    </row>
    <row r="28" spans="1:25" s="2" customFormat="1" ht="15" x14ac:dyDescent="0.25">
      <c r="A28" s="29" t="s">
        <v>44</v>
      </c>
      <c r="B28" s="27" t="s">
        <v>13</v>
      </c>
      <c r="C28" s="99" t="s">
        <v>87</v>
      </c>
      <c r="D28" s="99"/>
      <c r="E28" s="61"/>
      <c r="F28" s="25" t="str">
        <f t="shared" si="0"/>
        <v/>
      </c>
      <c r="G28" s="30"/>
      <c r="H28" s="28"/>
      <c r="U28" s="28"/>
      <c r="V28" s="28"/>
      <c r="W28" s="28"/>
      <c r="X28" s="28"/>
      <c r="Y28" s="6"/>
    </row>
    <row r="29" spans="1:25" ht="15" x14ac:dyDescent="0.25">
      <c r="A29" s="23" t="s">
        <v>45</v>
      </c>
      <c r="B29" s="24" t="s">
        <v>46</v>
      </c>
      <c r="C29" s="89" t="s">
        <v>87</v>
      </c>
      <c r="D29" s="89"/>
      <c r="E29" s="5"/>
      <c r="F29" s="25" t="str">
        <f t="shared" si="0"/>
        <v/>
      </c>
      <c r="G29" s="19"/>
      <c r="H29" s="6"/>
      <c r="U29" s="28"/>
      <c r="V29" s="28"/>
      <c r="W29" s="28"/>
      <c r="X29" s="28"/>
      <c r="Y29" s="6"/>
    </row>
    <row r="30" spans="1:25" ht="29.25" customHeight="1" x14ac:dyDescent="0.2">
      <c r="A30" s="26" t="s">
        <v>47</v>
      </c>
      <c r="B30" s="27" t="s">
        <v>48</v>
      </c>
      <c r="C30" s="98" t="s">
        <v>87</v>
      </c>
      <c r="D30" s="98"/>
      <c r="E30" s="62"/>
      <c r="F30" s="22" t="str">
        <f t="shared" si="0"/>
        <v/>
      </c>
      <c r="G30" s="31"/>
      <c r="H30" s="6"/>
      <c r="U30" s="28"/>
      <c r="V30" s="28"/>
      <c r="W30" s="28"/>
      <c r="X30" s="28"/>
      <c r="Y30" s="6"/>
    </row>
    <row r="31" spans="1:25" ht="25.5" x14ac:dyDescent="0.2">
      <c r="A31" s="26" t="s">
        <v>49</v>
      </c>
      <c r="B31" s="27" t="s">
        <v>50</v>
      </c>
      <c r="C31" s="98" t="s">
        <v>88</v>
      </c>
      <c r="D31" s="98"/>
      <c r="E31" s="62"/>
      <c r="F31" s="22" t="str">
        <f>IF(E31="","",-3)</f>
        <v/>
      </c>
      <c r="G31" s="31"/>
      <c r="H31" s="6"/>
      <c r="U31" s="28"/>
      <c r="V31" s="28"/>
      <c r="W31" s="28"/>
      <c r="X31" s="28"/>
      <c r="Y31" s="6"/>
    </row>
    <row r="32" spans="1:25" ht="15" x14ac:dyDescent="0.25">
      <c r="A32" s="23" t="s">
        <v>51</v>
      </c>
      <c r="B32" s="24" t="s">
        <v>14</v>
      </c>
      <c r="C32" s="89" t="s">
        <v>89</v>
      </c>
      <c r="D32" s="89"/>
      <c r="E32" s="62"/>
      <c r="F32" s="25" t="str">
        <f>IF(E32="","",-2)</f>
        <v/>
      </c>
      <c r="G32" s="31" t="str">
        <f>IF(F28&lt;-1,D32,"")</f>
        <v/>
      </c>
      <c r="H32" s="6"/>
      <c r="I32" s="6"/>
      <c r="J32" s="6"/>
      <c r="K32" s="6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6"/>
    </row>
    <row r="33" spans="1:25" ht="25.5" x14ac:dyDescent="0.2">
      <c r="A33" s="26" t="s">
        <v>52</v>
      </c>
      <c r="B33" s="27" t="s">
        <v>114</v>
      </c>
      <c r="C33" s="98" t="s">
        <v>90</v>
      </c>
      <c r="D33" s="98"/>
      <c r="E33" s="62"/>
      <c r="F33" s="22" t="str">
        <f>IF(E33="","",-1)</f>
        <v/>
      </c>
      <c r="G33" s="31"/>
      <c r="H33" s="6"/>
      <c r="I33" s="6"/>
      <c r="J33" s="6"/>
      <c r="K33" s="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6"/>
    </row>
    <row r="34" spans="1:25" ht="25.5" x14ac:dyDescent="0.2">
      <c r="A34" s="26" t="s">
        <v>53</v>
      </c>
      <c r="B34" s="27" t="s">
        <v>116</v>
      </c>
      <c r="C34" s="98" t="s">
        <v>90</v>
      </c>
      <c r="D34" s="98"/>
      <c r="E34" s="62"/>
      <c r="F34" s="22" t="str">
        <f>IF(E34="","",-1)</f>
        <v/>
      </c>
      <c r="G34" s="31"/>
      <c r="H34" s="6"/>
      <c r="I34" s="6"/>
      <c r="J34" s="6"/>
      <c r="K34" s="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6"/>
    </row>
    <row r="35" spans="1:25" ht="15" x14ac:dyDescent="0.25">
      <c r="A35" s="23" t="s">
        <v>54</v>
      </c>
      <c r="B35" s="27" t="s">
        <v>55</v>
      </c>
      <c r="C35" s="99" t="s">
        <v>89</v>
      </c>
      <c r="D35" s="99"/>
      <c r="E35" s="62"/>
      <c r="F35" s="25" t="str">
        <f>IF(E35="","",-2)</f>
        <v/>
      </c>
      <c r="G35" s="31"/>
      <c r="H35" s="6"/>
      <c r="I35" s="6"/>
      <c r="J35" s="6"/>
      <c r="K35" s="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6"/>
    </row>
    <row r="36" spans="1:25" ht="18" customHeight="1" x14ac:dyDescent="0.25">
      <c r="A36" s="26" t="s">
        <v>56</v>
      </c>
      <c r="B36" s="27" t="s">
        <v>57</v>
      </c>
      <c r="C36" s="99" t="s">
        <v>90</v>
      </c>
      <c r="D36" s="99"/>
      <c r="E36" s="62"/>
      <c r="F36" s="25" t="str">
        <f>IF(E36="","",-1)</f>
        <v/>
      </c>
      <c r="G36" s="31"/>
      <c r="H36" s="6"/>
      <c r="I36" s="6"/>
      <c r="J36" s="6"/>
      <c r="K36" s="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6"/>
    </row>
    <row r="37" spans="1:25" ht="15" x14ac:dyDescent="0.25">
      <c r="A37" s="23" t="s">
        <v>58</v>
      </c>
      <c r="B37" s="27" t="s">
        <v>59</v>
      </c>
      <c r="C37" s="99" t="s">
        <v>90</v>
      </c>
      <c r="D37" s="99"/>
      <c r="E37" s="62"/>
      <c r="F37" s="25" t="str">
        <f>IF(E37="","",-1)</f>
        <v/>
      </c>
      <c r="G37" s="31"/>
      <c r="H37" s="6"/>
      <c r="I37" s="6"/>
      <c r="J37" s="6"/>
      <c r="K37" s="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6"/>
    </row>
    <row r="38" spans="1:25" ht="9" customHeight="1" thickBot="1" x14ac:dyDescent="0.25">
      <c r="A38" s="104" t="s">
        <v>60</v>
      </c>
      <c r="B38" s="104"/>
      <c r="C38" s="32"/>
      <c r="D38" s="33"/>
      <c r="E38" s="33"/>
      <c r="F38" s="34"/>
      <c r="G38" s="31"/>
      <c r="H38" s="6"/>
      <c r="I38" s="6"/>
      <c r="J38" s="6"/>
      <c r="K38" s="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6"/>
    </row>
    <row r="39" spans="1:25" ht="14.25" customHeight="1" x14ac:dyDescent="0.2">
      <c r="A39" s="105"/>
      <c r="B39" s="105"/>
      <c r="C39" s="106">
        <f>SUM(F21:F37)</f>
        <v>0</v>
      </c>
      <c r="D39" s="106"/>
      <c r="E39" s="106"/>
      <c r="F39" s="106"/>
      <c r="G39" s="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 x14ac:dyDescent="0.25">
      <c r="A40" s="107" t="s">
        <v>147</v>
      </c>
      <c r="B40" s="108"/>
      <c r="C40" s="108"/>
      <c r="D40" s="108"/>
      <c r="E40" s="109"/>
      <c r="F40" s="35">
        <v>0.13</v>
      </c>
      <c r="G40" s="36" t="str">
        <f>IF(OR(C39&gt;=5,C39=5),F40,"")</f>
        <v/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 x14ac:dyDescent="0.25">
      <c r="A41" s="101" t="s">
        <v>148</v>
      </c>
      <c r="B41" s="102"/>
      <c r="C41" s="102"/>
      <c r="D41" s="102"/>
      <c r="E41" s="103"/>
      <c r="F41" s="35">
        <v>0.09</v>
      </c>
      <c r="G41" s="36" t="str">
        <f>IF(C39=4,F41,"")</f>
        <v/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 x14ac:dyDescent="0.25">
      <c r="A42" s="101" t="s">
        <v>149</v>
      </c>
      <c r="B42" s="102"/>
      <c r="C42" s="102"/>
      <c r="D42" s="102"/>
      <c r="E42" s="103"/>
      <c r="F42" s="35">
        <v>7.0000000000000007E-2</v>
      </c>
      <c r="G42" s="36" t="str">
        <f>IF(C39=3,F42,"")</f>
        <v/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 x14ac:dyDescent="0.25">
      <c r="A43" s="101" t="s">
        <v>150</v>
      </c>
      <c r="B43" s="102"/>
      <c r="C43" s="102"/>
      <c r="D43" s="102"/>
      <c r="E43" s="103"/>
      <c r="F43" s="35">
        <v>0.05</v>
      </c>
      <c r="G43" s="36" t="str">
        <f>IF(C39=2,F43,"")</f>
        <v/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 x14ac:dyDescent="0.25">
      <c r="A44" s="101" t="s">
        <v>151</v>
      </c>
      <c r="B44" s="102"/>
      <c r="C44" s="102"/>
      <c r="D44" s="102"/>
      <c r="E44" s="103"/>
      <c r="F44" s="35">
        <v>0</v>
      </c>
      <c r="G44" s="36">
        <f>IF(OR(C39=1,C39=0,C39=-1),F44,"")</f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 x14ac:dyDescent="0.25">
      <c r="A45" s="101" t="s">
        <v>152</v>
      </c>
      <c r="B45" s="102"/>
      <c r="C45" s="102"/>
      <c r="D45" s="102"/>
      <c r="E45" s="103"/>
      <c r="F45" s="35">
        <v>-0.05</v>
      </c>
      <c r="G45" s="36" t="str">
        <f>IF(C39=-2,F45,"")</f>
        <v/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 x14ac:dyDescent="0.25">
      <c r="A46" s="101" t="s">
        <v>159</v>
      </c>
      <c r="B46" s="102"/>
      <c r="C46" s="102"/>
      <c r="D46" s="102"/>
      <c r="E46" s="103"/>
      <c r="F46" s="35">
        <v>-0.08</v>
      </c>
      <c r="G46" s="36" t="str">
        <f>IF(OR(C39=-3,C39=-4),F46,"")</f>
        <v/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 x14ac:dyDescent="0.25">
      <c r="A47" s="101" t="s">
        <v>153</v>
      </c>
      <c r="B47" s="102"/>
      <c r="C47" s="102"/>
      <c r="D47" s="102"/>
      <c r="E47" s="103"/>
      <c r="F47" s="35">
        <v>-0.13</v>
      </c>
      <c r="G47" s="36" t="str">
        <f>IF(OR(C39&lt;-5,C39=-5),F47,"")</f>
        <v/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">
      <c r="A48" s="37"/>
      <c r="B48" s="37"/>
      <c r="C48" s="37"/>
      <c r="D48" s="6"/>
      <c r="E48" s="6"/>
      <c r="F48" s="7"/>
      <c r="G48" s="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">
      <c r="A49" s="37"/>
      <c r="B49" s="111" t="s">
        <v>61</v>
      </c>
      <c r="C49" s="112"/>
      <c r="D49" s="112"/>
      <c r="E49" s="112"/>
      <c r="F49" s="112"/>
      <c r="G49" s="11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5.5" customHeight="1" x14ac:dyDescent="0.2">
      <c r="A50" s="26" t="s">
        <v>62</v>
      </c>
      <c r="B50" s="114" t="s">
        <v>63</v>
      </c>
      <c r="C50" s="114"/>
      <c r="D50" s="115"/>
      <c r="E50" s="116"/>
      <c r="F50" s="38" t="s">
        <v>94</v>
      </c>
      <c r="G50" s="39" t="str">
        <f>IF(D50="","",5%)</f>
        <v/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8.5" customHeight="1" x14ac:dyDescent="0.2">
      <c r="A51" s="26" t="s">
        <v>64</v>
      </c>
      <c r="B51" s="117" t="s">
        <v>115</v>
      </c>
      <c r="C51" s="117"/>
      <c r="D51" s="115"/>
      <c r="E51" s="116"/>
      <c r="F51" s="40">
        <v>-0.03</v>
      </c>
      <c r="G51" s="39" t="str">
        <f>IF(D51="","",-3%)</f>
        <v/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">
      <c r="A52" s="41"/>
      <c r="B52" s="42"/>
      <c r="C52" s="42"/>
      <c r="D52" s="43"/>
      <c r="E52" s="44"/>
      <c r="F52" s="45"/>
      <c r="G52" s="4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">
      <c r="A53" s="37"/>
      <c r="B53" s="37"/>
      <c r="C53" s="37"/>
      <c r="D53" s="6"/>
      <c r="E53" s="6"/>
      <c r="F53" s="7"/>
      <c r="G53" s="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">
      <c r="A54" s="6"/>
      <c r="B54" s="118" t="s">
        <v>65</v>
      </c>
      <c r="C54" s="119"/>
      <c r="D54" s="119"/>
      <c r="E54" s="119"/>
      <c r="F54" s="120"/>
      <c r="G54" s="47"/>
      <c r="H54" s="6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26.25" customHeight="1" x14ac:dyDescent="0.2">
      <c r="A55" s="6"/>
      <c r="B55" s="48" t="s">
        <v>108</v>
      </c>
      <c r="C55" s="121" t="s">
        <v>92</v>
      </c>
      <c r="D55" s="121"/>
      <c r="E55" s="17"/>
      <c r="F55" s="18"/>
      <c r="G55" s="19"/>
      <c r="H55" s="6"/>
      <c r="I55" s="6"/>
      <c r="J55" s="6"/>
      <c r="K55" s="6"/>
      <c r="L55" s="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5" x14ac:dyDescent="0.25">
      <c r="A56" s="23" t="s">
        <v>95</v>
      </c>
      <c r="B56" s="49" t="s">
        <v>15</v>
      </c>
      <c r="C56" s="110" t="s">
        <v>109</v>
      </c>
      <c r="D56" s="110"/>
      <c r="E56" s="5"/>
      <c r="F56" s="50" t="str">
        <f>IF(E56="","",2)</f>
        <v/>
      </c>
      <c r="G56" s="1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 x14ac:dyDescent="0.25">
      <c r="A57" s="23" t="s">
        <v>96</v>
      </c>
      <c r="B57" s="49" t="s">
        <v>16</v>
      </c>
      <c r="C57" s="110" t="s">
        <v>87</v>
      </c>
      <c r="D57" s="110"/>
      <c r="E57" s="5"/>
      <c r="F57" s="50" t="str">
        <f>IF(E57="","",1)</f>
        <v/>
      </c>
      <c r="G57" s="1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 x14ac:dyDescent="0.25">
      <c r="A58" s="23" t="s">
        <v>97</v>
      </c>
      <c r="B58" s="49" t="s">
        <v>17</v>
      </c>
      <c r="C58" s="110" t="s">
        <v>87</v>
      </c>
      <c r="D58" s="110"/>
      <c r="E58" s="5"/>
      <c r="F58" s="50" t="str">
        <f>IF(E58="","",1)</f>
        <v/>
      </c>
      <c r="G58" s="1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 x14ac:dyDescent="0.25">
      <c r="A59" s="23" t="s">
        <v>98</v>
      </c>
      <c r="B59" s="49" t="s">
        <v>18</v>
      </c>
      <c r="C59" s="110" t="s">
        <v>109</v>
      </c>
      <c r="D59" s="110"/>
      <c r="E59" s="5"/>
      <c r="F59" s="50" t="str">
        <f>IF(E59="","",2)</f>
        <v/>
      </c>
      <c r="G59" s="1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 x14ac:dyDescent="0.25">
      <c r="A60" s="23" t="s">
        <v>99</v>
      </c>
      <c r="B60" s="49" t="s">
        <v>19</v>
      </c>
      <c r="C60" s="110" t="s">
        <v>87</v>
      </c>
      <c r="D60" s="110"/>
      <c r="E60" s="5"/>
      <c r="F60" s="50" t="str">
        <f>IF(E60="","",1)</f>
        <v/>
      </c>
      <c r="G60" s="1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 x14ac:dyDescent="0.25">
      <c r="A61" s="23" t="s">
        <v>100</v>
      </c>
      <c r="B61" s="49" t="s">
        <v>20</v>
      </c>
      <c r="C61" s="110" t="s">
        <v>87</v>
      </c>
      <c r="D61" s="110"/>
      <c r="E61" s="5"/>
      <c r="F61" s="50" t="str">
        <f>IF(E61="","",1)</f>
        <v/>
      </c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 x14ac:dyDescent="0.25">
      <c r="A62" s="23" t="s">
        <v>101</v>
      </c>
      <c r="B62" s="49" t="s">
        <v>21</v>
      </c>
      <c r="C62" s="110" t="s">
        <v>87</v>
      </c>
      <c r="D62" s="110"/>
      <c r="E62" s="5"/>
      <c r="F62" s="50" t="str">
        <f>IF(E62="","",1)</f>
        <v/>
      </c>
      <c r="G62" s="19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 x14ac:dyDescent="0.25">
      <c r="A63" s="23" t="s">
        <v>102</v>
      </c>
      <c r="B63" s="49" t="s">
        <v>22</v>
      </c>
      <c r="C63" s="110" t="s">
        <v>109</v>
      </c>
      <c r="D63" s="110"/>
      <c r="E63" s="5"/>
      <c r="F63" s="50" t="str">
        <f>IF(E63="","",2)</f>
        <v/>
      </c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 x14ac:dyDescent="0.25">
      <c r="A64" s="23" t="s">
        <v>103</v>
      </c>
      <c r="B64" s="49" t="s">
        <v>23</v>
      </c>
      <c r="C64" s="110" t="s">
        <v>87</v>
      </c>
      <c r="D64" s="110"/>
      <c r="E64" s="5"/>
      <c r="F64" s="50" t="str">
        <f>IF(E64="","",1)</f>
        <v/>
      </c>
      <c r="G64" s="19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4.75" customHeight="1" x14ac:dyDescent="0.2">
      <c r="A65" s="26" t="s">
        <v>104</v>
      </c>
      <c r="B65" s="27" t="s">
        <v>118</v>
      </c>
      <c r="C65" s="98" t="s">
        <v>109</v>
      </c>
      <c r="D65" s="98"/>
      <c r="E65" s="5"/>
      <c r="F65" s="51" t="str">
        <f>IF(E65="","",2)</f>
        <v/>
      </c>
      <c r="G65" s="19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 x14ac:dyDescent="0.25">
      <c r="A66" s="23" t="s">
        <v>105</v>
      </c>
      <c r="B66" s="49" t="s">
        <v>24</v>
      </c>
      <c r="C66" s="110" t="s">
        <v>87</v>
      </c>
      <c r="D66" s="110"/>
      <c r="E66" s="5"/>
      <c r="F66" s="50" t="str">
        <f>IF(E66="","",1)</f>
        <v/>
      </c>
      <c r="G66" s="19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 x14ac:dyDescent="0.25">
      <c r="A67" s="23" t="s">
        <v>106</v>
      </c>
      <c r="B67" s="49" t="s">
        <v>25</v>
      </c>
      <c r="C67" s="110" t="s">
        <v>87</v>
      </c>
      <c r="D67" s="110"/>
      <c r="E67" s="5"/>
      <c r="F67" s="50" t="str">
        <f>IF(E67="","",1)</f>
        <v/>
      </c>
      <c r="G67" s="19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 x14ac:dyDescent="0.25">
      <c r="A68" s="23" t="s">
        <v>107</v>
      </c>
      <c r="B68" s="49" t="s">
        <v>33</v>
      </c>
      <c r="C68" s="110" t="s">
        <v>87</v>
      </c>
      <c r="D68" s="110"/>
      <c r="E68" s="5"/>
      <c r="F68" s="50" t="str">
        <f>IF(E68="","",1)</f>
        <v/>
      </c>
      <c r="G68" s="19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3.5" thickBot="1" x14ac:dyDescent="0.25">
      <c r="A69" s="122" t="s">
        <v>86</v>
      </c>
      <c r="B69" s="122"/>
      <c r="C69" s="52"/>
      <c r="D69" s="52"/>
      <c r="E69" s="52"/>
      <c r="F69" s="34"/>
      <c r="G69" s="19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3.5" customHeight="1" x14ac:dyDescent="0.2">
      <c r="A70" s="123"/>
      <c r="B70" s="123"/>
      <c r="C70" s="124">
        <f>SUM(F56:F68)</f>
        <v>0</v>
      </c>
      <c r="D70" s="125"/>
      <c r="E70" s="125"/>
      <c r="F70" s="125"/>
      <c r="G70" s="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5.5" customHeight="1" x14ac:dyDescent="0.2">
      <c r="A71" s="126" t="s">
        <v>162</v>
      </c>
      <c r="B71" s="127"/>
      <c r="C71" s="127"/>
      <c r="D71" s="128"/>
      <c r="E71" s="5"/>
      <c r="F71" s="40">
        <v>0.12</v>
      </c>
      <c r="G71" s="39" t="str">
        <f>IF(E71="","",12%)</f>
        <v/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 x14ac:dyDescent="0.25">
      <c r="A72" s="100" t="s">
        <v>158</v>
      </c>
      <c r="B72" s="100"/>
      <c r="C72" s="100"/>
      <c r="D72" s="100"/>
      <c r="E72" s="100"/>
      <c r="F72" s="40">
        <v>0.08</v>
      </c>
      <c r="G72" s="36" t="str">
        <f>IF(OR(C70=13,C70=14,C70=15,C70=16,C70=17),8%,"")</f>
        <v/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 x14ac:dyDescent="0.25">
      <c r="A73" s="100" t="s">
        <v>157</v>
      </c>
      <c r="B73" s="100"/>
      <c r="C73" s="100"/>
      <c r="D73" s="100"/>
      <c r="E73" s="100"/>
      <c r="F73" s="40">
        <v>0.06</v>
      </c>
      <c r="G73" s="36" t="str">
        <f>IF(OR(C70=9,C70=10,C70=11,C70=12),F73,"")</f>
        <v/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 x14ac:dyDescent="0.25">
      <c r="A74" s="100" t="s">
        <v>155</v>
      </c>
      <c r="B74" s="100"/>
      <c r="C74" s="100"/>
      <c r="D74" s="100"/>
      <c r="E74" s="100"/>
      <c r="F74" s="40">
        <v>0.04</v>
      </c>
      <c r="G74" s="36" t="str">
        <f>IF(OR(C70=5,C70=6,C70=7,C70=8),F74,"")</f>
        <v/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 x14ac:dyDescent="0.25">
      <c r="A75" s="100" t="s">
        <v>156</v>
      </c>
      <c r="B75" s="100"/>
      <c r="C75" s="100"/>
      <c r="D75" s="100"/>
      <c r="E75" s="100"/>
      <c r="F75" s="40">
        <v>0.02</v>
      </c>
      <c r="G75" s="36" t="str">
        <f>IF(OR(C70=2,C70=3,C70=4),F75,"")</f>
        <v/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79"/>
      <c r="B76" s="79"/>
      <c r="C76" s="79"/>
      <c r="D76" s="79"/>
      <c r="E76" s="79"/>
      <c r="F76" s="45"/>
      <c r="G76" s="19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A77" s="6"/>
      <c r="B77" s="6"/>
      <c r="C77" s="6"/>
      <c r="D77" s="6"/>
      <c r="E77" s="6"/>
      <c r="F77" s="7"/>
      <c r="G77" s="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6"/>
      <c r="B78" s="129" t="s">
        <v>66</v>
      </c>
      <c r="C78" s="130"/>
      <c r="D78" s="130"/>
      <c r="E78" s="130"/>
      <c r="F78" s="131"/>
      <c r="G78" s="1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4.75" customHeight="1" x14ac:dyDescent="0.2">
      <c r="A79" s="6"/>
      <c r="B79" s="53" t="s">
        <v>110</v>
      </c>
      <c r="C79" s="132" t="s">
        <v>92</v>
      </c>
      <c r="D79" s="132"/>
      <c r="E79" s="17"/>
      <c r="F79" s="18"/>
      <c r="G79" s="1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 x14ac:dyDescent="0.2">
      <c r="A80" s="54" t="s">
        <v>67</v>
      </c>
      <c r="B80" s="49" t="s">
        <v>32</v>
      </c>
      <c r="C80" s="110" t="s">
        <v>111</v>
      </c>
      <c r="D80" s="110"/>
      <c r="E80" s="5"/>
      <c r="F80" s="55" t="str">
        <f>IF(E80="","",3)</f>
        <v/>
      </c>
      <c r="G80" s="1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 x14ac:dyDescent="0.2">
      <c r="A81" s="54" t="s">
        <v>68</v>
      </c>
      <c r="B81" s="49" t="s">
        <v>26</v>
      </c>
      <c r="C81" s="110" t="s">
        <v>87</v>
      </c>
      <c r="D81" s="110"/>
      <c r="E81" s="5"/>
      <c r="F81" s="55" t="str">
        <f>IF(E81="","",1)</f>
        <v/>
      </c>
      <c r="G81" s="19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 x14ac:dyDescent="0.2">
      <c r="A82" s="54" t="s">
        <v>69</v>
      </c>
      <c r="B82" s="56" t="s">
        <v>28</v>
      </c>
      <c r="C82" s="110" t="s">
        <v>112</v>
      </c>
      <c r="D82" s="136"/>
      <c r="E82" s="5"/>
      <c r="F82" s="55" t="str">
        <f>IF(E82="","",4)</f>
        <v/>
      </c>
      <c r="G82" s="1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 x14ac:dyDescent="0.2">
      <c r="A83" s="54" t="s">
        <v>70</v>
      </c>
      <c r="B83" s="56" t="s">
        <v>27</v>
      </c>
      <c r="C83" s="110" t="s">
        <v>87</v>
      </c>
      <c r="D83" s="136"/>
      <c r="E83" s="5"/>
      <c r="F83" s="55" t="str">
        <f t="shared" ref="F83:F89" si="1">IF(E83="","",1)</f>
        <v/>
      </c>
      <c r="G83" s="1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 x14ac:dyDescent="0.2">
      <c r="A84" s="23" t="s">
        <v>71</v>
      </c>
      <c r="B84" s="56" t="s">
        <v>29</v>
      </c>
      <c r="C84" s="110" t="s">
        <v>87</v>
      </c>
      <c r="D84" s="136"/>
      <c r="E84" s="5"/>
      <c r="F84" s="55" t="str">
        <f t="shared" si="1"/>
        <v/>
      </c>
      <c r="G84" s="1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s="2" customFormat="1" ht="15" x14ac:dyDescent="0.2">
      <c r="A85" s="29" t="s">
        <v>72</v>
      </c>
      <c r="B85" s="21" t="s">
        <v>73</v>
      </c>
      <c r="C85" s="99" t="s">
        <v>87</v>
      </c>
      <c r="D85" s="133"/>
      <c r="E85" s="5"/>
      <c r="F85" s="55" t="str">
        <f t="shared" si="1"/>
        <v/>
      </c>
      <c r="G85" s="3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38.25" x14ac:dyDescent="0.2">
      <c r="A86" s="26" t="s">
        <v>74</v>
      </c>
      <c r="B86" s="57" t="s">
        <v>30</v>
      </c>
      <c r="C86" s="98" t="s">
        <v>87</v>
      </c>
      <c r="D86" s="134"/>
      <c r="E86" s="5"/>
      <c r="F86" s="58" t="str">
        <f t="shared" si="1"/>
        <v/>
      </c>
      <c r="G86" s="1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5.5" x14ac:dyDescent="0.2">
      <c r="A87" s="26" t="s">
        <v>75</v>
      </c>
      <c r="B87" s="57" t="s">
        <v>31</v>
      </c>
      <c r="C87" s="98" t="s">
        <v>87</v>
      </c>
      <c r="D87" s="134"/>
      <c r="E87" s="5"/>
      <c r="F87" s="58" t="str">
        <f t="shared" si="1"/>
        <v/>
      </c>
      <c r="G87" s="1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s="2" customFormat="1" ht="39" customHeight="1" x14ac:dyDescent="0.2">
      <c r="A88" s="20" t="s">
        <v>76</v>
      </c>
      <c r="B88" s="21" t="s">
        <v>119</v>
      </c>
      <c r="C88" s="98" t="s">
        <v>87</v>
      </c>
      <c r="D88" s="134"/>
      <c r="E88" s="5"/>
      <c r="F88" s="58" t="str">
        <f t="shared" si="1"/>
        <v/>
      </c>
      <c r="G88" s="3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s="2" customFormat="1" ht="28.5" customHeight="1" x14ac:dyDescent="0.2">
      <c r="A89" s="20" t="s">
        <v>77</v>
      </c>
      <c r="B89" s="21" t="s">
        <v>120</v>
      </c>
      <c r="C89" s="98" t="s">
        <v>87</v>
      </c>
      <c r="D89" s="134"/>
      <c r="E89" s="5"/>
      <c r="F89" s="58" t="str">
        <f t="shared" si="1"/>
        <v/>
      </c>
      <c r="G89" s="3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5" x14ac:dyDescent="0.2">
      <c r="A90" s="23" t="s">
        <v>78</v>
      </c>
      <c r="B90" s="21" t="s">
        <v>7</v>
      </c>
      <c r="C90" s="99" t="s">
        <v>90</v>
      </c>
      <c r="D90" s="133"/>
      <c r="E90" s="5"/>
      <c r="F90" s="55" t="str">
        <f t="shared" ref="F90:F95" si="2">IF(E90="","",-1)</f>
        <v/>
      </c>
      <c r="G90" s="19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5.5" x14ac:dyDescent="0.2">
      <c r="A91" s="26" t="s">
        <v>79</v>
      </c>
      <c r="B91" s="57" t="s">
        <v>121</v>
      </c>
      <c r="C91" s="98" t="s">
        <v>90</v>
      </c>
      <c r="D91" s="134"/>
      <c r="E91" s="5"/>
      <c r="F91" s="58" t="str">
        <f t="shared" si="2"/>
        <v/>
      </c>
      <c r="G91" s="19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 x14ac:dyDescent="0.2">
      <c r="A92" s="23" t="s">
        <v>80</v>
      </c>
      <c r="B92" s="56" t="s">
        <v>81</v>
      </c>
      <c r="C92" s="110" t="s">
        <v>90</v>
      </c>
      <c r="D92" s="136"/>
      <c r="E92" s="5"/>
      <c r="F92" s="55" t="str">
        <f t="shared" si="2"/>
        <v/>
      </c>
      <c r="G92" s="19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s="2" customFormat="1" ht="27.75" customHeight="1" x14ac:dyDescent="0.2">
      <c r="A93" s="20" t="s">
        <v>82</v>
      </c>
      <c r="B93" s="21" t="s">
        <v>122</v>
      </c>
      <c r="C93" s="98" t="s">
        <v>90</v>
      </c>
      <c r="D93" s="134"/>
      <c r="E93" s="5"/>
      <c r="F93" s="58" t="str">
        <f t="shared" si="2"/>
        <v/>
      </c>
      <c r="G93" s="30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s="2" customFormat="1" ht="15" x14ac:dyDescent="0.2">
      <c r="A94" s="29" t="s">
        <v>83</v>
      </c>
      <c r="B94" s="21" t="s">
        <v>8</v>
      </c>
      <c r="C94" s="99" t="s">
        <v>90</v>
      </c>
      <c r="D94" s="133"/>
      <c r="E94" s="5"/>
      <c r="F94" s="55" t="str">
        <f t="shared" si="2"/>
        <v/>
      </c>
      <c r="G94" s="3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50.25" customHeight="1" x14ac:dyDescent="0.2">
      <c r="A95" s="26" t="s">
        <v>84</v>
      </c>
      <c r="B95" s="21" t="s">
        <v>123</v>
      </c>
      <c r="C95" s="98" t="s">
        <v>90</v>
      </c>
      <c r="D95" s="134"/>
      <c r="E95" s="5"/>
      <c r="F95" s="58" t="str">
        <f t="shared" si="2"/>
        <v/>
      </c>
      <c r="G95" s="1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3.5" thickBot="1" x14ac:dyDescent="0.25">
      <c r="A96" s="104" t="s">
        <v>85</v>
      </c>
      <c r="B96" s="104"/>
      <c r="C96" s="135"/>
      <c r="D96" s="135"/>
      <c r="E96" s="135"/>
      <c r="F96" s="135"/>
      <c r="G96" s="1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">
      <c r="A97" s="105"/>
      <c r="B97" s="105"/>
      <c r="C97" s="106">
        <f>SUM(F80:F95)</f>
        <v>0</v>
      </c>
      <c r="D97" s="106"/>
      <c r="E97" s="106"/>
      <c r="F97" s="106"/>
      <c r="G97" s="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 x14ac:dyDescent="0.25">
      <c r="A98" s="100" t="s">
        <v>142</v>
      </c>
      <c r="B98" s="100"/>
      <c r="C98" s="100"/>
      <c r="D98" s="100"/>
      <c r="E98" s="100"/>
      <c r="F98" s="35">
        <v>0.12</v>
      </c>
      <c r="G98" s="36" t="str">
        <f>IF(OR(C97&gt;=6,C97=6),F98,"")</f>
        <v/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 x14ac:dyDescent="0.25">
      <c r="A99" s="100" t="s">
        <v>143</v>
      </c>
      <c r="B99" s="100"/>
      <c r="C99" s="100"/>
      <c r="D99" s="100"/>
      <c r="E99" s="100"/>
      <c r="F99" s="35">
        <v>0.08</v>
      </c>
      <c r="G99" s="36" t="str">
        <f>IF(OR(C97=4,C97=5),F99,"")</f>
        <v/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" x14ac:dyDescent="0.25">
      <c r="A100" s="100" t="s">
        <v>144</v>
      </c>
      <c r="B100" s="100"/>
      <c r="C100" s="100"/>
      <c r="D100" s="100"/>
      <c r="E100" s="100"/>
      <c r="F100" s="35">
        <v>0.05</v>
      </c>
      <c r="G100" s="36" t="str">
        <f>IF(OR(C97=2,C97=3),F100,"")</f>
        <v/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 x14ac:dyDescent="0.25">
      <c r="A101" s="100" t="s">
        <v>145</v>
      </c>
      <c r="B101" s="100"/>
      <c r="C101" s="100"/>
      <c r="D101" s="100"/>
      <c r="E101" s="100"/>
      <c r="F101" s="35">
        <v>0</v>
      </c>
      <c r="G101" s="36">
        <f>IF(OR(C97=1,C97=0,C97=-1,),F101,"")</f>
        <v>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x14ac:dyDescent="0.25">
      <c r="A102" s="100" t="s">
        <v>146</v>
      </c>
      <c r="B102" s="100"/>
      <c r="C102" s="100"/>
      <c r="D102" s="100"/>
      <c r="E102" s="100"/>
      <c r="F102" s="35">
        <v>-0.04</v>
      </c>
      <c r="G102" s="36" t="str">
        <f>IF(OR(C97&lt;-2,C97=-2),F102,"")</f>
        <v/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6"/>
      <c r="B103" s="6"/>
      <c r="C103" s="6"/>
      <c r="D103" s="6"/>
      <c r="E103" s="6"/>
      <c r="F103" s="7"/>
      <c r="G103" s="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6"/>
      <c r="B104" s="6"/>
      <c r="C104" s="6"/>
      <c r="D104" s="6"/>
      <c r="E104" s="6"/>
      <c r="F104" s="7"/>
      <c r="G104" s="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x14ac:dyDescent="0.25">
      <c r="A105" s="6"/>
      <c r="B105" s="9" t="s">
        <v>10</v>
      </c>
      <c r="C105" s="9"/>
      <c r="D105" s="9"/>
      <c r="E105" s="9"/>
      <c r="F105" s="59"/>
      <c r="G105" s="60">
        <f>SUM(G18:G104)</f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6"/>
      <c r="B106" s="6"/>
      <c r="C106" s="6"/>
      <c r="D106" s="6"/>
      <c r="E106" s="6"/>
      <c r="F106" s="7"/>
      <c r="G106" s="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6"/>
      <c r="B107" s="77" t="s">
        <v>128</v>
      </c>
      <c r="C107" s="77"/>
      <c r="D107" s="77"/>
      <c r="E107" s="77"/>
      <c r="F107" s="7"/>
      <c r="G107" s="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6"/>
      <c r="B108" s="6" t="s">
        <v>86</v>
      </c>
      <c r="C108" s="6"/>
      <c r="D108" s="6"/>
      <c r="E108" s="6"/>
      <c r="F108" s="7"/>
      <c r="G108" s="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x14ac:dyDescent="0.25">
      <c r="B109" s="73" t="s">
        <v>132</v>
      </c>
      <c r="F109" s="75">
        <f>+F11</f>
        <v>0</v>
      </c>
    </row>
    <row r="110" spans="1:25" ht="15" x14ac:dyDescent="0.25">
      <c r="B110" s="73" t="s">
        <v>129</v>
      </c>
      <c r="F110" s="75">
        <f>+F16</f>
        <v>10.119999999999999</v>
      </c>
    </row>
    <row r="111" spans="1:25" ht="15" x14ac:dyDescent="0.25">
      <c r="B111" s="73" t="s">
        <v>130</v>
      </c>
      <c r="F111" s="36">
        <f>1*G105</f>
        <v>0</v>
      </c>
    </row>
    <row r="112" spans="1:25" ht="15" x14ac:dyDescent="0.25">
      <c r="B112" s="74" t="s">
        <v>131</v>
      </c>
      <c r="F112" s="75">
        <f>ROUND(F109*F110*(100%+F111)*12,2)</f>
        <v>0</v>
      </c>
    </row>
    <row r="114" spans="2:7" x14ac:dyDescent="0.2">
      <c r="B114" t="s">
        <v>133</v>
      </c>
    </row>
    <row r="116" spans="2:7" ht="15" x14ac:dyDescent="0.25">
      <c r="B116" t="s">
        <v>134</v>
      </c>
      <c r="C116" s="87" t="s">
        <v>154</v>
      </c>
      <c r="D116" s="88"/>
      <c r="E116" s="83"/>
      <c r="F116" s="75">
        <f>ROUND(E116*20*12,2)</f>
        <v>0</v>
      </c>
      <c r="G116" s="78" t="s">
        <v>135</v>
      </c>
    </row>
    <row r="117" spans="2:7" ht="15" x14ac:dyDescent="0.25">
      <c r="B117" t="s">
        <v>136</v>
      </c>
      <c r="C117" s="87" t="s">
        <v>154</v>
      </c>
      <c r="D117" s="88"/>
      <c r="E117" s="82"/>
      <c r="F117" s="75">
        <f>ROUND(E117*25*12,2)</f>
        <v>0</v>
      </c>
      <c r="G117" s="78" t="s">
        <v>135</v>
      </c>
    </row>
    <row r="119" spans="2:7" x14ac:dyDescent="0.2">
      <c r="B119" t="s">
        <v>137</v>
      </c>
    </row>
    <row r="120" spans="2:7" ht="15" x14ac:dyDescent="0.25">
      <c r="B120" t="s">
        <v>138</v>
      </c>
      <c r="F120" s="75">
        <f>+F112+F116+F117</f>
        <v>0</v>
      </c>
    </row>
    <row r="122" spans="2:7" ht="15" x14ac:dyDescent="0.25">
      <c r="B122" t="s">
        <v>139</v>
      </c>
      <c r="F122" s="75">
        <f>ROUND(F120*28%,0)</f>
        <v>0</v>
      </c>
    </row>
    <row r="124" spans="2:7" x14ac:dyDescent="0.2">
      <c r="B124" s="137" t="s">
        <v>141</v>
      </c>
      <c r="C124" s="137"/>
      <c r="D124" s="137"/>
      <c r="E124" s="137"/>
      <c r="F124" s="137"/>
      <c r="G124" s="137"/>
    </row>
    <row r="125" spans="2:7" x14ac:dyDescent="0.2">
      <c r="B125" s="137"/>
      <c r="C125" s="137"/>
      <c r="D125" s="137"/>
      <c r="E125" s="137"/>
      <c r="F125" s="137"/>
      <c r="G125" s="137"/>
    </row>
    <row r="126" spans="2:7" x14ac:dyDescent="0.2">
      <c r="B126" s="137"/>
      <c r="C126" s="137"/>
      <c r="D126" s="137"/>
      <c r="E126" s="137"/>
      <c r="F126" s="137"/>
      <c r="G126" s="137"/>
    </row>
    <row r="127" spans="2:7" ht="2.25" customHeight="1" x14ac:dyDescent="0.2">
      <c r="B127" s="137"/>
      <c r="C127" s="137"/>
      <c r="D127" s="137"/>
      <c r="E127" s="137"/>
      <c r="F127" s="137"/>
      <c r="G127" s="137"/>
    </row>
    <row r="129" spans="2:2" x14ac:dyDescent="0.2">
      <c r="B129" s="73"/>
    </row>
  </sheetData>
  <sheetProtection algorithmName="SHA-512" hashValue="6NOqGBZIHLtyVCWHcQGOSkoVydWw38RpOJxCACPpz/D0vWAWwg8wjSRD0g+7b26euvrSK9F9d0w0B8jSOslB9w==" saltValue="BjWFxnmLvu5zm0yevXxDxA==" spinCount="100000" sheet="1" selectLockedCells="1"/>
  <protectedRanges>
    <protectedRange algorithmName="SHA-512" hashValue="XlrowJ+7IO01wc08jGRVmh+qqkkwatkfYohHZaHIG1FvBj2JRdxnAdvFzxeLk089Hw6EZqDFGpx94t7KNdAZCA==" saltValue="6eKVaVu5TT9Fj2PIywBMsQ==" spinCount="100000" sqref="B106:B1048576 B1:B8 I1:T19 A106:A1048576 C106:H1048576 C1:H105 A1:A105 I32:T1048576 U1:XFD1048576 B10:B105" name="AllesAußerGrüneFelder"/>
  </protectedRanges>
  <mergeCells count="89">
    <mergeCell ref="A73:E73"/>
    <mergeCell ref="A74:E74"/>
    <mergeCell ref="A75:E75"/>
    <mergeCell ref="B124:G127"/>
    <mergeCell ref="K1:T1"/>
    <mergeCell ref="A98:E98"/>
    <mergeCell ref="A99:E99"/>
    <mergeCell ref="A100:E100"/>
    <mergeCell ref="A101:E101"/>
    <mergeCell ref="C87:D87"/>
    <mergeCell ref="C88:D88"/>
    <mergeCell ref="C89:D89"/>
    <mergeCell ref="C90:D90"/>
    <mergeCell ref="C91:D91"/>
    <mergeCell ref="C92:D92"/>
    <mergeCell ref="C81:D81"/>
    <mergeCell ref="A71:D71"/>
    <mergeCell ref="B78:F78"/>
    <mergeCell ref="C79:D79"/>
    <mergeCell ref="C85:D85"/>
    <mergeCell ref="A102:E102"/>
    <mergeCell ref="C93:D93"/>
    <mergeCell ref="C94:D94"/>
    <mergeCell ref="C95:D95"/>
    <mergeCell ref="A96:B97"/>
    <mergeCell ref="C96:F96"/>
    <mergeCell ref="C97:F97"/>
    <mergeCell ref="C86:D86"/>
    <mergeCell ref="C80:D80"/>
    <mergeCell ref="C82:D82"/>
    <mergeCell ref="C83:D83"/>
    <mergeCell ref="C84:D84"/>
    <mergeCell ref="C66:D66"/>
    <mergeCell ref="C67:D67"/>
    <mergeCell ref="C68:D68"/>
    <mergeCell ref="A69:B70"/>
    <mergeCell ref="C70:F70"/>
    <mergeCell ref="C61:D61"/>
    <mergeCell ref="C62:D62"/>
    <mergeCell ref="C63:D63"/>
    <mergeCell ref="C64:D64"/>
    <mergeCell ref="C65:D65"/>
    <mergeCell ref="C55:D55"/>
    <mergeCell ref="C56:D56"/>
    <mergeCell ref="C57:D57"/>
    <mergeCell ref="C58:D58"/>
    <mergeCell ref="C59:D59"/>
    <mergeCell ref="B50:C50"/>
    <mergeCell ref="D50:E50"/>
    <mergeCell ref="B51:C51"/>
    <mergeCell ref="D51:E51"/>
    <mergeCell ref="B54:F54"/>
    <mergeCell ref="C34:D34"/>
    <mergeCell ref="A72:E72"/>
    <mergeCell ref="A47:E47"/>
    <mergeCell ref="C36:D36"/>
    <mergeCell ref="C37:D37"/>
    <mergeCell ref="A38:B39"/>
    <mergeCell ref="C39:F39"/>
    <mergeCell ref="A40:E40"/>
    <mergeCell ref="A41:E41"/>
    <mergeCell ref="A42:E42"/>
    <mergeCell ref="A43:E43"/>
    <mergeCell ref="A44:E44"/>
    <mergeCell ref="A45:E45"/>
    <mergeCell ref="A46:E46"/>
    <mergeCell ref="C60:D60"/>
    <mergeCell ref="B49:G49"/>
    <mergeCell ref="C29:D29"/>
    <mergeCell ref="C30:D30"/>
    <mergeCell ref="C31:D31"/>
    <mergeCell ref="C32:D32"/>
    <mergeCell ref="C33:D33"/>
    <mergeCell ref="D9:F9"/>
    <mergeCell ref="I2:J2"/>
    <mergeCell ref="C116:D116"/>
    <mergeCell ref="C117:D117"/>
    <mergeCell ref="C23:D23"/>
    <mergeCell ref="C18:F18"/>
    <mergeCell ref="B19:F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</mergeCells>
  <pageMargins left="0.23622047244094491" right="0.23622047244094491" top="0.39370078740157483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Nettokaltmiete</vt:lpstr>
    </vt:vector>
  </TitlesOfParts>
  <Company>GV Immenstaad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Herrmann</dc:creator>
  <cp:lastModifiedBy>Wodtke, Uwe</cp:lastModifiedBy>
  <cp:lastPrinted>2024-03-27T13:30:21Z</cp:lastPrinted>
  <dcterms:created xsi:type="dcterms:W3CDTF">2005-12-06T07:43:56Z</dcterms:created>
  <dcterms:modified xsi:type="dcterms:W3CDTF">2024-04-29T09:25:15Z</dcterms:modified>
</cp:coreProperties>
</file>